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1" firstSheet="1" activeTab="17"/>
  </bookViews>
  <sheets>
    <sheet name="______" sheetId="1" state="hidden" r:id="rId1"/>
    <sheet name="1_농가및농가인구" sheetId="2" r:id="rId2"/>
    <sheet name="2_경지면적" sheetId="3" r:id="rId3"/>
    <sheet name="3_농업진흥지역 지정" sheetId="4" r:id="rId4"/>
    <sheet name="4_식량작물 생산량 _정곡_" sheetId="5" r:id="rId5"/>
    <sheet name="4_1_미곡_정곡_" sheetId="6" r:id="rId6"/>
    <sheet name="4_2_맥류_정곡_" sheetId="7" r:id="rId7"/>
    <sheet name="4_3_잡곡" sheetId="8" r:id="rId8"/>
    <sheet name="4_4_두류" sheetId="9" r:id="rId9"/>
    <sheet name="4_5_서류" sheetId="10" r:id="rId10"/>
    <sheet name="5_채소류생산량" sheetId="11" r:id="rId11"/>
    <sheet name="5_1_채소류생산량_속_" sheetId="12" r:id="rId12"/>
    <sheet name="5_2_채소류생산량_속_" sheetId="13" r:id="rId13"/>
    <sheet name="6_특용작물생산량" sheetId="14" r:id="rId14"/>
    <sheet name="7_과실류생산량" sheetId="15" r:id="rId15"/>
    <sheet name="8_공공비축 미곡 매입실적" sheetId="16" r:id="rId16"/>
    <sheet name="9_보리매입실적" sheetId="17" r:id="rId17"/>
    <sheet name="10_ 정부관리양곡 보관창고 " sheetId="18" r:id="rId18"/>
  </sheets>
  <definedNames>
    <definedName name="_xlnm.Print_Area" localSheetId="17">'10_ 정부관리양곡 보관창고 '!$A$1:$Q$19</definedName>
    <definedName name="_xlnm.Print_Area" localSheetId="6">'4_2_맥류_정곡_'!$A$1:$S$19</definedName>
    <definedName name="_xlnm.Print_Area" localSheetId="9">'4_5_서류'!$A$1:$O$19</definedName>
    <definedName name="_xlnm.Print_Area" localSheetId="11">'5_1_채소류생산량_속_'!$A$1:$X$19</definedName>
    <definedName name="_xlnm.Print_Area" localSheetId="15">'8_공공비축 미곡 매입실적'!$A$1:$K$20</definedName>
    <definedName name="Excel_BuiltIn__FilterDatabase_18">'10_ 정부관리양곡 보관창고 '!$A$1:$A$323</definedName>
    <definedName name="aaa">#REF!</definedName>
  </definedNames>
  <calcPr fullCalcOnLoad="1"/>
</workbook>
</file>

<file path=xl/comments15.xml><?xml version="1.0" encoding="utf-8"?>
<comments xmlns="http://schemas.openxmlformats.org/spreadsheetml/2006/main">
  <authors>
    <author/>
  </authors>
  <commentList>
    <comment ref="Y9" authorId="0">
      <text>
        <r>
          <rPr>
            <b/>
            <sz val="9"/>
            <color indexed="8"/>
            <rFont val="굴림"/>
            <family val="3"/>
          </rPr>
          <t xml:space="preserve">장수군청:
</t>
        </r>
      </text>
    </comment>
  </commentList>
</comments>
</file>

<file path=xl/sharedStrings.xml><?xml version="1.0" encoding="utf-8"?>
<sst xmlns="http://schemas.openxmlformats.org/spreadsheetml/2006/main" count="1621" uniqueCount="262">
  <si>
    <t>1. 농가 및 농가인구</t>
  </si>
  <si>
    <t>1. Farm Household and Population</t>
  </si>
  <si>
    <t>단위 : 가구, 명</t>
  </si>
  <si>
    <t>Unit : Household , Person</t>
  </si>
  <si>
    <t>연   별</t>
  </si>
  <si>
    <t xml:space="preserve">                    농          가          Farm  households</t>
  </si>
  <si>
    <t xml:space="preserve"> 농  가  인  구      Farm population</t>
  </si>
  <si>
    <t>농가인구   Number of farm popuiation</t>
  </si>
  <si>
    <t>읍면별</t>
  </si>
  <si>
    <t>계</t>
  </si>
  <si>
    <t>전    　업</t>
  </si>
  <si>
    <t>１종　겸업</t>
  </si>
  <si>
    <t>２종　겸업</t>
  </si>
  <si>
    <t xml:space="preserve">    합    계      Total</t>
  </si>
  <si>
    <t>전업  Full  tim</t>
  </si>
  <si>
    <t>1종겸업 Class. 1part - time</t>
  </si>
  <si>
    <t>2종겸업 Class. 2part - time</t>
  </si>
  <si>
    <t>Year &amp;</t>
  </si>
  <si>
    <t>Class. 1</t>
  </si>
  <si>
    <t>Class. 2</t>
  </si>
  <si>
    <t>남 자</t>
  </si>
  <si>
    <t>여자</t>
  </si>
  <si>
    <t>남자</t>
  </si>
  <si>
    <t>Eup Myeon</t>
  </si>
  <si>
    <t>Total</t>
  </si>
  <si>
    <t>Full - time</t>
  </si>
  <si>
    <t>part - time</t>
  </si>
  <si>
    <t xml:space="preserve"> Male</t>
  </si>
  <si>
    <t xml:space="preserve"> Female</t>
  </si>
  <si>
    <t>Male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</si>
  <si>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</si>
  <si>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</si>
  <si>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</si>
  <si>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</si>
  <si>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</si>
  <si>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</si>
  <si>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</si>
  <si>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</si>
  <si>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</si>
  <si>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2.  경  지  면  적</t>
  </si>
  <si>
    <t>AREA OF  CULTIVATED  LAND</t>
  </si>
  <si>
    <t xml:space="preserve">단위 : ㏊ </t>
  </si>
  <si>
    <t>Unit : ㏊</t>
  </si>
  <si>
    <t>합  계</t>
  </si>
  <si>
    <t>경지</t>
  </si>
  <si>
    <t>가구당 경지면적(ha)     Area of cultivated land per household</t>
  </si>
  <si>
    <t>논</t>
  </si>
  <si>
    <t>밭</t>
  </si>
  <si>
    <t>Year</t>
  </si>
  <si>
    <t>구성비</t>
  </si>
  <si>
    <t>Farmland</t>
  </si>
  <si>
    <t>Composition</t>
  </si>
  <si>
    <t>Rice Paddy</t>
  </si>
  <si>
    <t>Dry Paddy</t>
  </si>
  <si>
    <t>Paddy field</t>
  </si>
  <si>
    <t>Field</t>
  </si>
  <si>
    <t>3. 농업진흥지역 지정</t>
  </si>
  <si>
    <t>LAND DESIGNATED FOR AGRICULTURE PROMOTION</t>
  </si>
  <si>
    <t>단위 : ㏊</t>
  </si>
  <si>
    <t>합                계</t>
  </si>
  <si>
    <t xml:space="preserve">농 업 진 흥 </t>
  </si>
  <si>
    <t>구  역</t>
  </si>
  <si>
    <t>농업보호구역</t>
  </si>
  <si>
    <t>Agricultural</t>
  </si>
  <si>
    <t>Promotion land</t>
  </si>
  <si>
    <t>Agricultural conservation area</t>
  </si>
  <si>
    <t>필 지 수</t>
  </si>
  <si>
    <t xml:space="preserve"> 면     적</t>
  </si>
  <si>
    <t>필  지  수</t>
  </si>
  <si>
    <t>면   적</t>
  </si>
  <si>
    <t>No. of fields</t>
  </si>
  <si>
    <t>Area</t>
  </si>
  <si>
    <t>No. of field s</t>
  </si>
  <si>
    <t>4. 식량작물 생산량(정곡)</t>
  </si>
  <si>
    <t>PRODUCTION OF FOOD GRAIN (POLISHED)</t>
  </si>
  <si>
    <t>단위 : ㏊,  M/T</t>
  </si>
  <si>
    <t>Unit : ㏊,  M/T</t>
  </si>
  <si>
    <t xml:space="preserve">         합      계         Total</t>
  </si>
  <si>
    <t>미    곡        Rice</t>
  </si>
  <si>
    <t>맥    류      Wheat &amp; Barley</t>
  </si>
  <si>
    <t>잡곡    Miscellaneous grains</t>
  </si>
  <si>
    <t>두    류      Beans</t>
  </si>
  <si>
    <t>서    류      Potatoes</t>
  </si>
  <si>
    <t>면    적</t>
  </si>
  <si>
    <t>생 산 량</t>
  </si>
  <si>
    <t>Production</t>
  </si>
  <si>
    <t>4-1. 미        곡(정  곡)</t>
  </si>
  <si>
    <t>R I C E (POLISHED)</t>
  </si>
  <si>
    <t>단위 : ㏊, M/T</t>
  </si>
  <si>
    <t>합      계             Total</t>
  </si>
  <si>
    <t>논     벼</t>
  </si>
  <si>
    <t>Paddy Rice</t>
  </si>
  <si>
    <t>밭     벼           Upland   rice</t>
  </si>
  <si>
    <t>생산량</t>
  </si>
  <si>
    <t xml:space="preserve"> Production</t>
  </si>
  <si>
    <t>kg/10a</t>
  </si>
  <si>
    <t>4-2. 맥        류(정곡)</t>
  </si>
  <si>
    <t>WHEAT AND BARLEY (POLISHED)</t>
  </si>
  <si>
    <t>Unit : ㏊, M/T</t>
  </si>
  <si>
    <t>합  계       Total</t>
  </si>
  <si>
    <t>겉보리   Unhulled barley</t>
  </si>
  <si>
    <t>쌀보리   Naked Barley</t>
  </si>
  <si>
    <t>밀       Wheat</t>
  </si>
  <si>
    <t>호    밀       Rye</t>
  </si>
  <si>
    <t>맥주보리      Beer  barley</t>
  </si>
  <si>
    <t>4-3.  잡        곡</t>
  </si>
  <si>
    <t>MISCELLANEOUS  GRAINS</t>
  </si>
  <si>
    <t>조       Millet</t>
  </si>
  <si>
    <t>수    수         Sorghum</t>
  </si>
  <si>
    <t>옥수수      Corn</t>
  </si>
  <si>
    <t>메   밀       Buck  wheat</t>
  </si>
  <si>
    <t>기    타      Others</t>
  </si>
  <si>
    <t>4-4.  두        류</t>
  </si>
  <si>
    <t>B E A N S</t>
  </si>
  <si>
    <t>콩      Soy  beans</t>
  </si>
  <si>
    <t xml:space="preserve">      팥    </t>
  </si>
  <si>
    <t xml:space="preserve"> Red  beans</t>
  </si>
  <si>
    <t>녹    두       Green  beans</t>
  </si>
  <si>
    <t>기     타          Others</t>
  </si>
  <si>
    <t>면     적</t>
  </si>
  <si>
    <t>4-5.  서       류</t>
  </si>
  <si>
    <t>POTATOES</t>
  </si>
  <si>
    <t>합      계            Total</t>
  </si>
  <si>
    <t>고     구     마</t>
  </si>
  <si>
    <t>Sweet potatoe</t>
  </si>
  <si>
    <t>감        자            White  potatoe</t>
  </si>
  <si>
    <t>면  적</t>
  </si>
  <si>
    <t>생산량     Production</t>
  </si>
  <si>
    <t>면 적</t>
  </si>
  <si>
    <t xml:space="preserve">       생    산    량    </t>
  </si>
  <si>
    <t>생  산  량       Production</t>
  </si>
  <si>
    <t>생  서</t>
  </si>
  <si>
    <t>정  곡</t>
  </si>
  <si>
    <t>kg / 10a</t>
  </si>
  <si>
    <t xml:space="preserve"> Fresh</t>
  </si>
  <si>
    <t>Converted</t>
  </si>
  <si>
    <t>생서 Fresh</t>
  </si>
  <si>
    <t>정곡 Converted</t>
  </si>
  <si>
    <t>5. 채 소 류 생 산 량</t>
  </si>
  <si>
    <t>VEGETABLE PRODUCTION</t>
  </si>
  <si>
    <t>과          채          류</t>
  </si>
  <si>
    <t>Fruit  Vegetables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</si>
  <si>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</si>
  <si>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</si>
  <si>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</si>
  <si>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</si>
  <si>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</si>
  <si>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호   박   Pumpkin</t>
  </si>
  <si>
    <t>토 마 토  Tomato</t>
  </si>
  <si>
    <t>1261.4.</t>
  </si>
  <si>
    <t xml:space="preserve"> 채 소 류 생 산 량(속1)</t>
  </si>
  <si>
    <t>PRODUCTION OF VEGETABLES(Cont'd 1)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</si>
  <si>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</si>
  <si>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</si>
  <si>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</si>
  <si>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</si>
  <si>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</si>
  <si>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</si>
  <si>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</si>
  <si>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</si>
  <si>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</si>
  <si>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</si>
  <si>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Quantity</t>
  </si>
  <si>
    <t xml:space="preserve"> 채 소 류 생 산 량(속2)</t>
  </si>
  <si>
    <t xml:space="preserve"> VEGETABLE  PRODUCTION (Cont'd 2)</t>
  </si>
  <si>
    <t>조  미  채  소</t>
  </si>
  <si>
    <t>Flavour Vegetables</t>
  </si>
  <si>
    <t>고  추   Red    Pepper</t>
  </si>
  <si>
    <t>양  파   Onion</t>
  </si>
  <si>
    <t xml:space="preserve">마 늘  Garlic </t>
  </si>
  <si>
    <t>파  Welsh onion</t>
  </si>
  <si>
    <t>생  강  Ginger</t>
  </si>
  <si>
    <t>6. 특 용 작 물 생 산 량</t>
  </si>
  <si>
    <t>PRODUCTION OF OIL SEEDS CASH CROPS</t>
  </si>
  <si>
    <t>합   계</t>
  </si>
  <si>
    <t>참   깨</t>
  </si>
  <si>
    <t>들   깨</t>
  </si>
  <si>
    <t>땅   콩</t>
  </si>
  <si>
    <t>Sesame</t>
  </si>
  <si>
    <t>Wild Seed</t>
  </si>
  <si>
    <t>Peanut</t>
  </si>
  <si>
    <t>7. 과 실 류 생 산 량</t>
  </si>
  <si>
    <t>FRUIT  PRODUCTION</t>
  </si>
  <si>
    <t>합    계</t>
  </si>
  <si>
    <t>사    과</t>
  </si>
  <si>
    <t>배</t>
  </si>
  <si>
    <t>복  숭  아</t>
  </si>
  <si>
    <t>포  도</t>
  </si>
  <si>
    <t>감  귤</t>
  </si>
  <si>
    <t>감</t>
  </si>
  <si>
    <t>기      타</t>
  </si>
  <si>
    <t>Apple</t>
  </si>
  <si>
    <t>Pear</t>
  </si>
  <si>
    <t>Peach</t>
  </si>
  <si>
    <t>Grape</t>
  </si>
  <si>
    <t>Orange</t>
  </si>
  <si>
    <t>Persimmon</t>
  </si>
  <si>
    <t>Others</t>
  </si>
  <si>
    <t>면적</t>
  </si>
  <si>
    <t>8. 공공비축 미곡 매입실적</t>
  </si>
  <si>
    <t>GOVERNMENT - PURCHASED RICE BY 
CLASS AND KIND</t>
  </si>
  <si>
    <t>단위 : kg</t>
  </si>
  <si>
    <t>Unit : kg</t>
  </si>
  <si>
    <t>실    적</t>
  </si>
  <si>
    <t>등      급      별</t>
  </si>
  <si>
    <t>By Class</t>
  </si>
  <si>
    <t>종      류      별                   By Kind</t>
  </si>
  <si>
    <t>특등</t>
  </si>
  <si>
    <t>1  등</t>
  </si>
  <si>
    <t>2  등</t>
  </si>
  <si>
    <t>3  등</t>
  </si>
  <si>
    <t>잠정등외</t>
  </si>
  <si>
    <t>일반매입</t>
  </si>
  <si>
    <t>종    자</t>
  </si>
  <si>
    <t xml:space="preserve">기     타 </t>
  </si>
  <si>
    <t>Purchased</t>
  </si>
  <si>
    <t xml:space="preserve">Potential </t>
  </si>
  <si>
    <t>Ordinary</t>
  </si>
  <si>
    <t>(회 수)</t>
  </si>
  <si>
    <t>Premium</t>
  </si>
  <si>
    <t>1st Grade</t>
  </si>
  <si>
    <t>2nd Grade</t>
  </si>
  <si>
    <t>3rd Grade</t>
  </si>
  <si>
    <t>off-grade</t>
  </si>
  <si>
    <t>Perchase</t>
  </si>
  <si>
    <t>Seed</t>
  </si>
  <si>
    <t>9. 보 리 매 입 실 적</t>
  </si>
  <si>
    <t>GOVERNMENT - PURCHASED BARLEY 
BY CLASS</t>
  </si>
  <si>
    <t>단위 : ㎏</t>
  </si>
  <si>
    <t>Unit : ㎏</t>
  </si>
  <si>
    <t>합     계             Total</t>
  </si>
  <si>
    <t>겉   보   리     Unhulled  Barley</t>
  </si>
  <si>
    <t>쌀  보  리   Hulled Barley</t>
  </si>
  <si>
    <t xml:space="preserve">맥주보리  Beer barley  </t>
  </si>
  <si>
    <t>등        외</t>
  </si>
  <si>
    <t>등  외</t>
  </si>
  <si>
    <t>Under</t>
  </si>
  <si>
    <t xml:space="preserve">1th </t>
  </si>
  <si>
    <t xml:space="preserve">2nd </t>
  </si>
  <si>
    <t xml:space="preserve"> Grade</t>
  </si>
  <si>
    <t>1th Grade</t>
  </si>
  <si>
    <t>Grade</t>
  </si>
  <si>
    <t>10. 정부관리양곡 보관창고</t>
  </si>
  <si>
    <t>WAREHOSE OF GOVERNMENT - CONTROLLED GRAINS</t>
  </si>
  <si>
    <t>단위 : 개소, ㎡,   M/T</t>
  </si>
  <si>
    <t>Unit : number, ㎡,  M/T</t>
  </si>
  <si>
    <t>합    계      Total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</si>
  <si>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</si>
  <si>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</si>
  <si>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</si>
  <si>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</si>
  <si>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</si>
  <si>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동 수</t>
  </si>
  <si>
    <t>보관능력</t>
  </si>
  <si>
    <t>동  수</t>
  </si>
  <si>
    <t>동    수</t>
  </si>
  <si>
    <t xml:space="preserve">No.of </t>
  </si>
  <si>
    <t>Capacity</t>
  </si>
  <si>
    <t>No. of</t>
  </si>
  <si>
    <t>Where houses</t>
  </si>
  <si>
    <t>of Custody</t>
  </si>
  <si>
    <t>Building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</si>
</sst>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"/>
    <numFmt numFmtId="178" formatCode="#,##0_);[RED]\(#,##0\)"/>
    <numFmt numFmtId="179" formatCode="0.00"/>
    <numFmt numFmtId="180" formatCode="0"/>
    <numFmt numFmtId="181" formatCode="0.0_);[RED]\(0.0\)"/>
    <numFmt numFmtId="182" formatCode="0.00_);[RED]\(0.00\)"/>
    <numFmt numFmtId="183" formatCode="_ * #,##0.0_ ;_ * \-#,##0.0_ ;_ * \-_ ;_ @_ "/>
    <numFmt numFmtId="184" formatCode="#,##0.0_);[RED]\(#,##0.0\)"/>
    <numFmt numFmtId="185" formatCode="\-"/>
    <numFmt numFmtId="186" formatCode="0_);[RED]\(0\)"/>
    <numFmt numFmtId="187" formatCode="#,##0_ "/>
    <numFmt numFmtId="188" formatCode="_-* #,##0.0_-;\-* #,##0.0_-;_-* \-??_-;_-@_-"/>
    <numFmt numFmtId="189" formatCode="0.0_ "/>
    <numFmt numFmtId="190" formatCode="#,##0.0_ "/>
  </numFmts>
  <fonts count="23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sz val="9"/>
      <name val="굴림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2"/>
      <name val="새굴림"/>
      <family val="1"/>
    </font>
    <font>
      <sz val="16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color indexed="8"/>
      <name val="굴림"/>
      <family val="3"/>
    </font>
    <font>
      <sz val="8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4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7" fontId="1" fillId="0" borderId="0" applyFill="0" applyBorder="0" applyAlignment="0" applyProtection="0"/>
    <xf numFmtId="168" fontId="6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6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6" fillId="0" borderId="0">
      <alignment/>
      <protection/>
    </xf>
    <xf numFmtId="164" fontId="7" fillId="2" borderId="0" applyNumberFormat="0" applyBorder="0" applyAlignment="0" applyProtection="0"/>
    <xf numFmtId="164" fontId="7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8" fillId="0" borderId="0">
      <alignment/>
      <protection/>
    </xf>
  </cellStyleXfs>
  <cellXfs count="379">
    <xf numFmtId="164" fontId="0" fillId="0" borderId="0" xfId="0" applyAlignment="1">
      <alignment/>
    </xf>
    <xf numFmtId="164" fontId="9" fillId="0" borderId="0" xfId="0" applyFont="1" applyBorder="1" applyAlignment="1">
      <alignment/>
    </xf>
    <xf numFmtId="177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64" fontId="10" fillId="0" borderId="0" xfId="0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64" fontId="11" fillId="0" borderId="0" xfId="0" applyFont="1" applyBorder="1" applyAlignment="1">
      <alignment/>
    </xf>
    <xf numFmtId="164" fontId="12" fillId="0" borderId="1" xfId="0" applyFont="1" applyBorder="1" applyAlignment="1">
      <alignment/>
    </xf>
    <xf numFmtId="177" fontId="12" fillId="0" borderId="1" xfId="0" applyNumberFormat="1" applyFont="1" applyBorder="1" applyAlignment="1">
      <alignment horizontal="center"/>
    </xf>
    <xf numFmtId="177" fontId="12" fillId="0" borderId="1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1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/>
    </xf>
    <xf numFmtId="164" fontId="12" fillId="0" borderId="2" xfId="0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horizontal="center"/>
    </xf>
    <xf numFmtId="164" fontId="12" fillId="0" borderId="6" xfId="0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2" fillId="0" borderId="6" xfId="0" applyFont="1" applyBorder="1" applyAlignment="1">
      <alignment horizontal="center" vertical="center" wrapText="1" shrinkToFit="1"/>
    </xf>
    <xf numFmtId="164" fontId="12" fillId="0" borderId="16" xfId="0" applyFont="1" applyBorder="1" applyAlignment="1">
      <alignment horizontal="center" vertical="center" wrapText="1" shrinkToFit="1"/>
    </xf>
    <xf numFmtId="178" fontId="12" fillId="0" borderId="17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/>
    </xf>
    <xf numFmtId="164" fontId="10" fillId="0" borderId="0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65" fontId="12" fillId="0" borderId="0" xfId="23" applyNumberFormat="1" applyFont="1" applyBorder="1" applyAlignment="1" applyProtection="1">
      <alignment/>
      <protection/>
    </xf>
    <xf numFmtId="164" fontId="13" fillId="0" borderId="16" xfId="0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left"/>
    </xf>
    <xf numFmtId="180" fontId="12" fillId="0" borderId="0" xfId="0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1" xfId="0" applyFont="1" applyBorder="1" applyAlignment="1">
      <alignment horizontal="right"/>
    </xf>
    <xf numFmtId="183" fontId="12" fillId="0" borderId="2" xfId="0" applyNumberFormat="1" applyFont="1" applyBorder="1" applyAlignment="1">
      <alignment horizontal="center" vertical="center"/>
    </xf>
    <xf numFmtId="183" fontId="12" fillId="0" borderId="18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8" fontId="12" fillId="0" borderId="21" xfId="21" applyNumberFormat="1" applyFont="1" applyBorder="1" applyAlignment="1" applyProtection="1">
      <alignment horizontal="center" vertical="center"/>
      <protection/>
    </xf>
    <xf numFmtId="184" fontId="12" fillId="0" borderId="0" xfId="21" applyNumberFormat="1" applyFont="1" applyBorder="1" applyAlignment="1" applyProtection="1">
      <alignment horizontal="center" vertical="center"/>
      <protection/>
    </xf>
    <xf numFmtId="178" fontId="12" fillId="0" borderId="0" xfId="21" applyNumberFormat="1" applyFont="1" applyBorder="1" applyAlignment="1" applyProtection="1">
      <alignment horizontal="center" vertical="center"/>
      <protection/>
    </xf>
    <xf numFmtId="165" fontId="12" fillId="0" borderId="0" xfId="21" applyFont="1" applyBorder="1" applyAlignment="1" applyProtection="1">
      <alignment horizontal="center" vertical="center"/>
      <protection/>
    </xf>
    <xf numFmtId="164" fontId="14" fillId="0" borderId="6" xfId="0" applyFont="1" applyBorder="1" applyAlignment="1">
      <alignment horizontal="center" vertical="center"/>
    </xf>
    <xf numFmtId="178" fontId="14" fillId="0" borderId="0" xfId="16" applyNumberFormat="1" applyFont="1" applyFill="1" applyBorder="1" applyAlignment="1" applyProtection="1">
      <alignment horizontal="center" vertical="center"/>
      <protection/>
    </xf>
    <xf numFmtId="175" fontId="14" fillId="0" borderId="0" xfId="16" applyFont="1" applyFill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>
      <alignment horizontal="center" vertical="center"/>
    </xf>
    <xf numFmtId="164" fontId="15" fillId="0" borderId="16" xfId="0" applyFont="1" applyBorder="1" applyAlignment="1">
      <alignment horizontal="center" vertical="center"/>
    </xf>
    <xf numFmtId="178" fontId="13" fillId="0" borderId="17" xfId="21" applyNumberFormat="1" applyFont="1" applyBorder="1" applyAlignment="1" applyProtection="1">
      <alignment horizontal="center" vertical="center"/>
      <protection/>
    </xf>
    <xf numFmtId="184" fontId="13" fillId="0" borderId="1" xfId="21" applyNumberFormat="1" applyFont="1" applyBorder="1" applyAlignment="1" applyProtection="1">
      <alignment horizontal="center" vertical="center"/>
      <protection/>
    </xf>
    <xf numFmtId="178" fontId="15" fillId="0" borderId="1" xfId="16" applyNumberFormat="1" applyFont="1" applyFill="1" applyBorder="1" applyAlignment="1" applyProtection="1">
      <alignment horizontal="center" vertical="center"/>
      <protection/>
    </xf>
    <xf numFmtId="175" fontId="15" fillId="0" borderId="0" xfId="16" applyFont="1" applyFill="1" applyBorder="1" applyAlignment="1" applyProtection="1">
      <alignment horizontal="center" vertical="center"/>
      <protection/>
    </xf>
    <xf numFmtId="184" fontId="15" fillId="0" borderId="1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/>
    </xf>
    <xf numFmtId="183" fontId="9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center"/>
    </xf>
    <xf numFmtId="183" fontId="13" fillId="0" borderId="0" xfId="21" applyNumberFormat="1" applyFont="1" applyBorder="1" applyAlignment="1" applyProtection="1">
      <alignment horizontal="center"/>
      <protection/>
    </xf>
    <xf numFmtId="165" fontId="13" fillId="0" borderId="0" xfId="21" applyFont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77" fontId="9" fillId="0" borderId="0" xfId="0" applyNumberFormat="1" applyFont="1" applyBorder="1" applyAlignment="1">
      <alignment horizontal="left"/>
    </xf>
    <xf numFmtId="164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77" fontId="12" fillId="0" borderId="0" xfId="0" applyNumberFormat="1" applyFont="1" applyBorder="1" applyAlignment="1">
      <alignment horizontal="left"/>
    </xf>
    <xf numFmtId="164" fontId="12" fillId="0" borderId="22" xfId="0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64" fontId="11" fillId="0" borderId="0" xfId="0" applyFont="1" applyAlignment="1">
      <alignment/>
    </xf>
    <xf numFmtId="177" fontId="12" fillId="0" borderId="0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/>
    </xf>
    <xf numFmtId="164" fontId="12" fillId="0" borderId="14" xfId="0" applyFont="1" applyBorder="1" applyAlignment="1">
      <alignment horizontal="center" vertical="center"/>
    </xf>
    <xf numFmtId="164" fontId="12" fillId="0" borderId="13" xfId="0" applyFont="1" applyBorder="1" applyAlignment="1">
      <alignment horizontal="center"/>
    </xf>
    <xf numFmtId="164" fontId="12" fillId="0" borderId="0" xfId="0" applyFont="1" applyAlignment="1">
      <alignment/>
    </xf>
    <xf numFmtId="185" fontId="13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9" fillId="0" borderId="13" xfId="0" applyFont="1" applyBorder="1" applyAlignment="1">
      <alignment/>
    </xf>
    <xf numFmtId="185" fontId="12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center"/>
    </xf>
    <xf numFmtId="180" fontId="9" fillId="0" borderId="0" xfId="0" applyNumberFormat="1" applyFont="1" applyBorder="1" applyAlignment="1">
      <alignment horizontal="left"/>
    </xf>
    <xf numFmtId="180" fontId="9" fillId="0" borderId="0" xfId="0" applyNumberFormat="1" applyFont="1" applyAlignment="1">
      <alignment horizontal="right"/>
    </xf>
    <xf numFmtId="180" fontId="9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/>
    </xf>
    <xf numFmtId="180" fontId="12" fillId="0" borderId="1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/>
    </xf>
    <xf numFmtId="180" fontId="12" fillId="0" borderId="22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80" fontId="12" fillId="0" borderId="4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80" fontId="12" fillId="0" borderId="7" xfId="0" applyNumberFormat="1" applyFont="1" applyBorder="1" applyAlignment="1">
      <alignment horizontal="center" vertical="center"/>
    </xf>
    <xf numFmtId="164" fontId="12" fillId="0" borderId="23" xfId="0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180" fontId="12" fillId="0" borderId="7" xfId="0" applyNumberFormat="1" applyFont="1" applyBorder="1" applyAlignment="1">
      <alignment horizontal="center"/>
    </xf>
    <xf numFmtId="164" fontId="12" fillId="0" borderId="9" xfId="0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center" vertical="center" wrapText="1" shrinkToFit="1"/>
    </xf>
    <xf numFmtId="177" fontId="12" fillId="0" borderId="20" xfId="0" applyNumberFormat="1" applyFont="1" applyBorder="1" applyAlignment="1">
      <alignment horizontal="center" vertical="center"/>
    </xf>
    <xf numFmtId="180" fontId="12" fillId="0" borderId="13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80" fontId="11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77" fontId="12" fillId="0" borderId="1" xfId="0" applyNumberFormat="1" applyFont="1" applyBorder="1" applyAlignment="1">
      <alignment horizontal="left"/>
    </xf>
    <xf numFmtId="177" fontId="12" fillId="0" borderId="24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/>
    </xf>
    <xf numFmtId="177" fontId="12" fillId="0" borderId="21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78" fontId="12" fillId="0" borderId="0" xfId="16" applyNumberFormat="1" applyFont="1" applyFill="1" applyBorder="1" applyAlignment="1" applyProtection="1">
      <alignment horizontal="center" vertical="center"/>
      <protection/>
    </xf>
    <xf numFmtId="178" fontId="13" fillId="0" borderId="0" xfId="16" applyNumberFormat="1" applyFont="1" applyFill="1" applyBorder="1" applyAlignment="1" applyProtection="1">
      <alignment horizontal="center" vertical="center"/>
      <protection/>
    </xf>
    <xf numFmtId="178" fontId="12" fillId="0" borderId="17" xfId="16" applyNumberFormat="1" applyFont="1" applyFill="1" applyBorder="1" applyAlignment="1" applyProtection="1">
      <alignment horizontal="center" vertical="center"/>
      <protection/>
    </xf>
    <xf numFmtId="178" fontId="12" fillId="0" borderId="1" xfId="16" applyNumberFormat="1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181" fontId="12" fillId="0" borderId="25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23" xfId="0" applyNumberFormat="1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64" fontId="12" fillId="0" borderId="26" xfId="0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horizontal="center" vertical="center" shrinkToFit="1"/>
    </xf>
    <xf numFmtId="164" fontId="12" fillId="0" borderId="24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>
      <alignment horizontal="center" vertical="center" shrinkToFit="1"/>
    </xf>
    <xf numFmtId="181" fontId="12" fillId="0" borderId="0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164" fontId="12" fillId="0" borderId="25" xfId="0" applyFon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84" fontId="12" fillId="0" borderId="0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84" fontId="12" fillId="0" borderId="0" xfId="25" applyNumberFormat="1" applyFont="1" applyBorder="1" applyAlignment="1" applyProtection="1">
      <alignment horizontal="center" vertical="center" shrinkToFit="1"/>
      <protection/>
    </xf>
    <xf numFmtId="178" fontId="12" fillId="0" borderId="0" xfId="25" applyNumberFormat="1" applyFont="1" applyBorder="1" applyAlignment="1" applyProtection="1">
      <alignment horizontal="center" vertical="center" shrinkToFit="1"/>
      <protection/>
    </xf>
    <xf numFmtId="177" fontId="13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5" fontId="12" fillId="0" borderId="0" xfId="0" applyNumberFormat="1" applyFont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81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shrinkToFit="1"/>
    </xf>
    <xf numFmtId="165" fontId="16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 horizontal="center" vertical="center"/>
    </xf>
    <xf numFmtId="184" fontId="12" fillId="0" borderId="0" xfId="25" applyNumberFormat="1" applyFont="1" applyAlignment="1" applyProtection="1">
      <alignment horizontal="center" vertical="center" shrinkToFit="1"/>
      <protection/>
    </xf>
    <xf numFmtId="178" fontId="12" fillId="0" borderId="0" xfId="25" applyNumberFormat="1" applyFont="1" applyAlignment="1" applyProtection="1">
      <alignment horizontal="center" vertical="center" shrinkToFit="1"/>
      <protection/>
    </xf>
    <xf numFmtId="185" fontId="12" fillId="0" borderId="0" xfId="25" applyNumberFormat="1" applyFont="1" applyAlignment="1" applyProtection="1">
      <alignment horizontal="center" vertical="center" shrinkToFit="1"/>
      <protection/>
    </xf>
    <xf numFmtId="181" fontId="12" fillId="0" borderId="0" xfId="25" applyNumberFormat="1" applyFont="1" applyAlignment="1" applyProtection="1">
      <alignment horizontal="center" vertical="center" shrinkToFit="1"/>
      <protection/>
    </xf>
    <xf numFmtId="165" fontId="12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75" fontId="12" fillId="0" borderId="0" xfId="16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Alignment="1">
      <alignment horizontal="center" vertical="center"/>
    </xf>
    <xf numFmtId="185" fontId="12" fillId="0" borderId="0" xfId="16" applyNumberFormat="1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75" fontId="12" fillId="0" borderId="1" xfId="16" applyFont="1" applyFill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2" fillId="0" borderId="24" xfId="0" applyFont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12" fillId="0" borderId="25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/>
    </xf>
    <xf numFmtId="184" fontId="13" fillId="0" borderId="0" xfId="25" applyNumberFormat="1" applyFont="1" applyAlignment="1" applyProtection="1">
      <alignment horizontal="center" vertical="center" shrinkToFit="1"/>
      <protection/>
    </xf>
    <xf numFmtId="164" fontId="14" fillId="0" borderId="0" xfId="25" applyFont="1" applyFill="1" applyBorder="1" applyAlignment="1" applyProtection="1">
      <alignment horizontal="center" vertical="center"/>
      <protection locked="0"/>
    </xf>
    <xf numFmtId="189" fontId="12" fillId="0" borderId="0" xfId="0" applyNumberFormat="1" applyFont="1" applyBorder="1" applyAlignment="1">
      <alignment horizontal="center" vertical="center"/>
    </xf>
    <xf numFmtId="187" fontId="14" fillId="0" borderId="0" xfId="25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center" vertical="center"/>
      <protection locked="0"/>
    </xf>
    <xf numFmtId="178" fontId="14" fillId="0" borderId="0" xfId="25" applyNumberFormat="1" applyFont="1" applyFill="1" applyBorder="1" applyAlignment="1" applyProtection="1">
      <alignment horizontal="center" vertical="center"/>
      <protection locked="0"/>
    </xf>
    <xf numFmtId="189" fontId="14" fillId="0" borderId="0" xfId="25" applyNumberFormat="1" applyFont="1" applyFill="1" applyBorder="1" applyAlignment="1" applyProtection="1">
      <alignment horizontal="center" vertical="center"/>
      <protection locked="0"/>
    </xf>
    <xf numFmtId="181" fontId="12" fillId="0" borderId="17" xfId="0" applyNumberFormat="1" applyFont="1" applyBorder="1" applyAlignment="1">
      <alignment horizontal="center" vertical="center"/>
    </xf>
    <xf numFmtId="164" fontId="14" fillId="0" borderId="1" xfId="25" applyFont="1" applyFill="1" applyBorder="1" applyAlignment="1" applyProtection="1">
      <alignment horizontal="center" vertical="center"/>
      <protection locked="0"/>
    </xf>
    <xf numFmtId="189" fontId="12" fillId="0" borderId="1" xfId="0" applyNumberFormat="1" applyFont="1" applyBorder="1" applyAlignment="1">
      <alignment horizontal="center" vertical="center"/>
    </xf>
    <xf numFmtId="187" fontId="14" fillId="0" borderId="1" xfId="25" applyNumberFormat="1" applyFont="1" applyFill="1" applyBorder="1" applyAlignment="1" applyProtection="1">
      <alignment horizontal="center" vertical="center"/>
      <protection locked="0"/>
    </xf>
    <xf numFmtId="165" fontId="13" fillId="0" borderId="0" xfId="0" applyNumberFormat="1" applyFont="1" applyBorder="1" applyAlignment="1">
      <alignment/>
    </xf>
    <xf numFmtId="184" fontId="14" fillId="0" borderId="1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25" applyNumberFormat="1" applyFont="1" applyFill="1" applyBorder="1" applyAlignment="1" applyProtection="1">
      <alignment horizontal="center" vertical="center"/>
      <protection locked="0"/>
    </xf>
    <xf numFmtId="189" fontId="13" fillId="0" borderId="1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80" fontId="12" fillId="0" borderId="18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64" fontId="12" fillId="0" borderId="0" xfId="24" applyFont="1">
      <alignment/>
      <protection/>
    </xf>
    <xf numFmtId="164" fontId="12" fillId="0" borderId="0" xfId="24" applyFont="1" applyBorder="1">
      <alignment/>
      <protection/>
    </xf>
    <xf numFmtId="164" fontId="10" fillId="0" borderId="0" xfId="24" applyFont="1" applyBorder="1" applyAlignment="1">
      <alignment horizontal="center" vertical="center"/>
      <protection/>
    </xf>
    <xf numFmtId="164" fontId="17" fillId="0" borderId="0" xfId="24" applyFont="1" applyBorder="1" applyAlignment="1">
      <alignment horizontal="center" vertical="center"/>
      <protection/>
    </xf>
    <xf numFmtId="164" fontId="11" fillId="0" borderId="0" xfId="24" applyFont="1" applyBorder="1">
      <alignment/>
      <protection/>
    </xf>
    <xf numFmtId="164" fontId="18" fillId="0" borderId="1" xfId="0" applyFont="1" applyBorder="1" applyAlignment="1">
      <alignment/>
    </xf>
    <xf numFmtId="164" fontId="19" fillId="0" borderId="1" xfId="24" applyFont="1" applyBorder="1">
      <alignment/>
      <protection/>
    </xf>
    <xf numFmtId="164" fontId="18" fillId="0" borderId="0" xfId="0" applyNumberFormat="1" applyFont="1" applyAlignment="1">
      <alignment/>
    </xf>
    <xf numFmtId="164" fontId="18" fillId="0" borderId="1" xfId="0" applyFont="1" applyBorder="1" applyAlignment="1">
      <alignment horizontal="right"/>
    </xf>
    <xf numFmtId="164" fontId="19" fillId="0" borderId="0" xfId="24" applyFont="1" applyBorder="1">
      <alignment/>
      <protection/>
    </xf>
    <xf numFmtId="164" fontId="12" fillId="0" borderId="18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2" fillId="0" borderId="12" xfId="0" applyFont="1" applyBorder="1" applyAlignment="1">
      <alignment horizontal="center" vertical="center" shrinkToFit="1"/>
    </xf>
    <xf numFmtId="164" fontId="12" fillId="0" borderId="13" xfId="0" applyFont="1" applyBorder="1" applyAlignment="1">
      <alignment horizontal="center" vertical="center" shrinkToFit="1"/>
    </xf>
    <xf numFmtId="164" fontId="18" fillId="0" borderId="13" xfId="0" applyFont="1" applyBorder="1" applyAlignment="1">
      <alignment horizontal="center"/>
    </xf>
    <xf numFmtId="190" fontId="12" fillId="0" borderId="0" xfId="0" applyNumberFormat="1" applyFon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184" fontId="13" fillId="0" borderId="0" xfId="16" applyNumberFormat="1" applyFont="1" applyFill="1" applyBorder="1" applyAlignment="1" applyProtection="1">
      <alignment horizontal="center" vertical="center"/>
      <protection/>
    </xf>
    <xf numFmtId="185" fontId="13" fillId="0" borderId="0" xfId="16" applyNumberFormat="1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Border="1" applyAlignment="1">
      <alignment horizontal="center"/>
    </xf>
    <xf numFmtId="184" fontId="12" fillId="0" borderId="0" xfId="16" applyNumberFormat="1" applyFont="1" applyFill="1" applyBorder="1" applyAlignment="1" applyProtection="1">
      <alignment horizontal="center" vertical="center"/>
      <protection/>
    </xf>
    <xf numFmtId="189" fontId="18" fillId="0" borderId="0" xfId="0" applyNumberFormat="1" applyFont="1" applyBorder="1" applyAlignment="1">
      <alignment horizontal="center"/>
    </xf>
    <xf numFmtId="187" fontId="18" fillId="0" borderId="0" xfId="0" applyNumberFormat="1" applyFont="1" applyBorder="1" applyAlignment="1">
      <alignment horizontal="center"/>
    </xf>
    <xf numFmtId="164" fontId="18" fillId="0" borderId="0" xfId="0" applyFont="1" applyAlignment="1">
      <alignment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1" fontId="12" fillId="0" borderId="0" xfId="24" applyNumberFormat="1" applyFont="1" applyBorder="1" applyAlignment="1">
      <alignment horizontal="center" vertical="center"/>
      <protection/>
    </xf>
    <xf numFmtId="185" fontId="12" fillId="0" borderId="0" xfId="24" applyNumberFormat="1" applyFont="1" applyBorder="1" applyAlignment="1">
      <alignment horizontal="center" vertical="center"/>
      <protection/>
    </xf>
    <xf numFmtId="177" fontId="18" fillId="0" borderId="0" xfId="24" applyNumberFormat="1" applyFont="1" applyBorder="1" applyAlignment="1">
      <alignment horizontal="right" vertical="center"/>
      <protection/>
    </xf>
    <xf numFmtId="177" fontId="18" fillId="0" borderId="0" xfId="24" applyNumberFormat="1" applyFont="1" applyAlignment="1">
      <alignment horizontal="right" vertical="center"/>
      <protection/>
    </xf>
    <xf numFmtId="184" fontId="12" fillId="0" borderId="17" xfId="0" applyNumberFormat="1" applyFont="1" applyBorder="1" applyAlignment="1">
      <alignment horizontal="center" vertical="center"/>
    </xf>
    <xf numFmtId="184" fontId="12" fillId="0" borderId="1" xfId="16" applyNumberFormat="1" applyFont="1" applyFill="1" applyBorder="1" applyAlignment="1" applyProtection="1">
      <alignment horizontal="center" vertical="center"/>
      <protection/>
    </xf>
    <xf numFmtId="181" fontId="12" fillId="0" borderId="1" xfId="24" applyNumberFormat="1" applyFont="1" applyBorder="1" applyAlignment="1">
      <alignment horizontal="center" vertical="center"/>
      <protection/>
    </xf>
    <xf numFmtId="185" fontId="12" fillId="0" borderId="1" xfId="24" applyNumberFormat="1" applyFont="1" applyBorder="1" applyAlignment="1">
      <alignment horizontal="center" vertical="center"/>
      <protection/>
    </xf>
    <xf numFmtId="190" fontId="18" fillId="0" borderId="0" xfId="24" applyNumberFormat="1" applyFont="1" applyBorder="1" applyAlignment="1">
      <alignment horizontal="right" vertical="center"/>
      <protection/>
    </xf>
    <xf numFmtId="177" fontId="18" fillId="0" borderId="0" xfId="0" applyNumberFormat="1" applyFont="1" applyBorder="1" applyAlignment="1">
      <alignment/>
    </xf>
    <xf numFmtId="177" fontId="18" fillId="0" borderId="0" xfId="24" applyNumberFormat="1" applyFont="1" applyBorder="1">
      <alignment/>
      <protection/>
    </xf>
    <xf numFmtId="164" fontId="18" fillId="0" borderId="0" xfId="0" applyNumberFormat="1" applyFont="1" applyBorder="1" applyAlignment="1">
      <alignment/>
    </xf>
    <xf numFmtId="164" fontId="18" fillId="0" borderId="0" xfId="24" applyFont="1" applyBorder="1">
      <alignment/>
      <protection/>
    </xf>
    <xf numFmtId="164" fontId="18" fillId="0" borderId="0" xfId="24" applyFont="1">
      <alignment/>
      <protection/>
    </xf>
    <xf numFmtId="177" fontId="12" fillId="0" borderId="0" xfId="0" applyNumberFormat="1" applyFont="1" applyAlignment="1">
      <alignment/>
    </xf>
    <xf numFmtId="177" fontId="12" fillId="0" borderId="0" xfId="24" applyNumberFormat="1" applyFont="1" applyBorder="1">
      <alignment/>
      <protection/>
    </xf>
    <xf numFmtId="164" fontId="12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9" fillId="0" borderId="0" xfId="0" applyFont="1" applyAlignment="1">
      <alignment horizontal="right"/>
    </xf>
    <xf numFmtId="164" fontId="10" fillId="0" borderId="0" xfId="0" applyFont="1" applyBorder="1" applyAlignment="1">
      <alignment horizontal="center" vertical="center" wrapText="1"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right"/>
    </xf>
    <xf numFmtId="164" fontId="13" fillId="0" borderId="1" xfId="0" applyFont="1" applyBorder="1" applyAlignment="1">
      <alignment horizontal="center"/>
    </xf>
    <xf numFmtId="164" fontId="12" fillId="0" borderId="5" xfId="0" applyFont="1" applyBorder="1" applyAlignment="1">
      <alignment horizontal="center" vertical="center"/>
    </xf>
    <xf numFmtId="187" fontId="13" fillId="0" borderId="0" xfId="16" applyNumberFormat="1" applyFont="1" applyFill="1" applyBorder="1" applyAlignment="1" applyProtection="1">
      <alignment horizontal="center" vertical="center"/>
      <protection/>
    </xf>
    <xf numFmtId="187" fontId="12" fillId="0" borderId="0" xfId="16" applyNumberFormat="1" applyFont="1" applyFill="1" applyBorder="1" applyAlignment="1" applyProtection="1">
      <alignment horizontal="center" vertical="center"/>
      <protection/>
    </xf>
    <xf numFmtId="187" fontId="12" fillId="0" borderId="1" xfId="16" applyNumberFormat="1" applyFont="1" applyFill="1" applyBorder="1" applyAlignment="1" applyProtection="1">
      <alignment horizontal="center" vertical="center"/>
      <protection/>
    </xf>
    <xf numFmtId="178" fontId="12" fillId="0" borderId="1" xfId="21" applyNumberFormat="1" applyFont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 horizontal="right"/>
    </xf>
    <xf numFmtId="180" fontId="13" fillId="0" borderId="1" xfId="0" applyNumberFormat="1" applyFont="1" applyBorder="1" applyAlignment="1">
      <alignment/>
    </xf>
    <xf numFmtId="164" fontId="13" fillId="0" borderId="0" xfId="0" applyFont="1" applyBorder="1" applyAlignment="1">
      <alignment horizontal="right"/>
    </xf>
    <xf numFmtId="164" fontId="9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80" fontId="21" fillId="0" borderId="6" xfId="0" applyNumberFormat="1" applyFont="1" applyBorder="1" applyAlignment="1">
      <alignment horizontal="center" vertical="center"/>
    </xf>
    <xf numFmtId="164" fontId="21" fillId="0" borderId="9" xfId="0" applyFont="1" applyBorder="1" applyAlignment="1">
      <alignment horizontal="center" vertical="center"/>
    </xf>
    <xf numFmtId="178" fontId="12" fillId="0" borderId="0" xfId="23" applyNumberFormat="1" applyFont="1" applyBorder="1" applyAlignment="1" applyProtection="1">
      <alignment horizontal="center" vertical="center"/>
      <protection/>
    </xf>
    <xf numFmtId="178" fontId="13" fillId="0" borderId="0" xfId="23" applyNumberFormat="1" applyFont="1" applyBorder="1" applyAlignment="1" applyProtection="1">
      <alignment horizontal="center" vertical="center"/>
      <protection/>
    </xf>
    <xf numFmtId="185" fontId="12" fillId="0" borderId="0" xfId="21" applyNumberFormat="1" applyFont="1" applyBorder="1" applyAlignment="1" applyProtection="1">
      <alignment horizontal="center" vertical="center"/>
      <protection/>
    </xf>
    <xf numFmtId="185" fontId="12" fillId="0" borderId="17" xfId="21" applyNumberFormat="1" applyFont="1" applyBorder="1" applyAlignment="1" applyProtection="1">
      <alignment horizontal="center" vertical="center"/>
      <protection/>
    </xf>
    <xf numFmtId="185" fontId="12" fillId="0" borderId="1" xfId="21" applyNumberFormat="1" applyFont="1" applyBorder="1" applyAlignment="1" applyProtection="1">
      <alignment horizontal="center" vertical="center"/>
      <protection/>
    </xf>
    <xf numFmtId="164" fontId="12" fillId="0" borderId="1" xfId="0" applyFont="1" applyBorder="1" applyAlignment="1">
      <alignment/>
    </xf>
    <xf numFmtId="164" fontId="13" fillId="0" borderId="0" xfId="0" applyFont="1" applyBorder="1" applyAlignment="1">
      <alignment/>
    </xf>
    <xf numFmtId="164" fontId="12" fillId="0" borderId="0" xfId="0" applyFont="1" applyBorder="1" applyAlignment="1">
      <alignment vertical="center"/>
    </xf>
    <xf numFmtId="164" fontId="12" fillId="0" borderId="9" xfId="0" applyFont="1" applyBorder="1" applyAlignment="1">
      <alignment horizontal="center"/>
    </xf>
    <xf numFmtId="180" fontId="12" fillId="0" borderId="13" xfId="0" applyNumberFormat="1" applyFont="1" applyBorder="1" applyAlignment="1">
      <alignment horizontal="center" vertical="center" shrinkToFit="1"/>
    </xf>
    <xf numFmtId="164" fontId="12" fillId="0" borderId="14" xfId="0" applyFont="1" applyBorder="1" applyAlignment="1">
      <alignment horizontal="center" vertical="center" shrinkToFit="1"/>
    </xf>
    <xf numFmtId="178" fontId="12" fillId="0" borderId="0" xfId="0" applyNumberFormat="1" applyFont="1" applyBorder="1" applyAlignment="1" applyProtection="1">
      <alignment horizontal="center" vertical="center"/>
      <protection locked="0"/>
    </xf>
    <xf numFmtId="185" fontId="12" fillId="0" borderId="0" xfId="0" applyNumberFormat="1" applyFont="1" applyBorder="1" applyAlignment="1" applyProtection="1">
      <alignment horizontal="center" vertical="center"/>
      <protection locked="0"/>
    </xf>
    <xf numFmtId="178" fontId="12" fillId="0" borderId="1" xfId="0" applyNumberFormat="1" applyFont="1" applyBorder="1" applyAlignment="1" applyProtection="1">
      <alignment horizontal="center" vertical="center"/>
      <protection locked="0"/>
    </xf>
    <xf numFmtId="185" fontId="12" fillId="0" borderId="1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_1" xfId="22"/>
    <cellStyle name="콤마_2. 행정구역" xfId="23"/>
    <cellStyle name="표준_농업용기구및기계보유 " xfId="24"/>
    <cellStyle name="표준_채소류생산량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0</xdr:rowOff>
    </xdr:from>
    <xdr:to>
      <xdr:col>4</xdr:col>
      <xdr:colOff>381000</xdr:colOff>
      <xdr:row>7</xdr:row>
      <xdr:rowOff>219075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943350" y="2257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just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0</xdr:rowOff>
    </xdr:from>
    <xdr:to>
      <xdr:col>4</xdr:col>
      <xdr:colOff>381000</xdr:colOff>
      <xdr:row>21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943350" y="84677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just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0</xdr:rowOff>
    </xdr:from>
    <xdr:to>
      <xdr:col>4</xdr:col>
      <xdr:colOff>381000</xdr:colOff>
      <xdr:row>7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943350" y="2257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just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Z19"/>
  <sheetViews>
    <sheetView workbookViewId="0" topLeftCell="F1">
      <selection activeCell="O13" sqref="O13"/>
    </sheetView>
  </sheetViews>
  <sheetFormatPr defaultColWidth="8.88671875" defaultRowHeight="13.5"/>
  <cols>
    <col min="1" max="1" width="14.5546875" style="155" customWidth="1"/>
    <col min="2" max="3" width="11.5546875" style="3" customWidth="1"/>
    <col min="4" max="4" width="11.5546875" style="187" customWidth="1"/>
    <col min="5" max="5" width="11.5546875" style="158" customWidth="1"/>
    <col min="6" max="7" width="11.5546875" style="3" customWidth="1"/>
    <col min="8" max="8" width="2.77734375" style="124" customWidth="1"/>
    <col min="9" max="9" width="9.99609375" style="86" customWidth="1"/>
    <col min="10" max="10" width="9.99609375" style="3" customWidth="1"/>
    <col min="11" max="11" width="9.99609375" style="188" customWidth="1"/>
    <col min="12" max="13" width="9.99609375" style="3" customWidth="1"/>
    <col min="14" max="14" width="9.99609375" style="86" customWidth="1"/>
    <col min="15" max="15" width="9.99609375" style="3" customWidth="1"/>
    <col min="16" max="16" width="8.88671875" style="159" customWidth="1"/>
    <col min="17" max="17" width="5.3359375" style="159" customWidth="1"/>
    <col min="18" max="16384" width="8.88671875" style="159" customWidth="1"/>
  </cols>
  <sheetData>
    <row r="1" spans="1:25" s="189" customFormat="1" ht="45" customHeight="1">
      <c r="A1" s="160" t="s">
        <v>120</v>
      </c>
      <c r="B1" s="160"/>
      <c r="C1" s="160"/>
      <c r="D1" s="160"/>
      <c r="E1" s="160"/>
      <c r="F1" s="160"/>
      <c r="G1" s="160"/>
      <c r="H1" s="6"/>
      <c r="I1" s="7" t="s">
        <v>121</v>
      </c>
      <c r="J1" s="7"/>
      <c r="K1" s="7"/>
      <c r="L1" s="7"/>
      <c r="M1" s="7"/>
      <c r="N1" s="7"/>
      <c r="O1" s="7"/>
      <c r="Y1" s="190"/>
    </row>
    <row r="2" spans="1:15" s="166" customFormat="1" ht="25.5" customHeight="1">
      <c r="A2" s="125" t="s">
        <v>88</v>
      </c>
      <c r="B2" s="191"/>
      <c r="C2" s="191"/>
      <c r="D2" s="53"/>
      <c r="E2" s="165"/>
      <c r="F2" s="191"/>
      <c r="G2" s="191"/>
      <c r="H2" s="128"/>
      <c r="I2" s="52"/>
      <c r="J2" s="191"/>
      <c r="K2" s="14"/>
      <c r="L2" s="191"/>
      <c r="M2" s="191"/>
      <c r="N2" s="52"/>
      <c r="O2" s="92" t="s">
        <v>98</v>
      </c>
    </row>
    <row r="3" spans="1:15" s="84" customFormat="1" ht="16.5" customHeight="1">
      <c r="A3" s="17" t="s">
        <v>4</v>
      </c>
      <c r="B3" s="130" t="s">
        <v>122</v>
      </c>
      <c r="C3" s="130"/>
      <c r="D3" s="130"/>
      <c r="E3" s="169" t="s">
        <v>123</v>
      </c>
      <c r="F3" s="169"/>
      <c r="G3" s="169"/>
      <c r="H3" s="20"/>
      <c r="I3" s="60" t="s">
        <v>124</v>
      </c>
      <c r="J3" s="60"/>
      <c r="K3" s="19" t="s">
        <v>125</v>
      </c>
      <c r="L3" s="19"/>
      <c r="M3" s="19"/>
      <c r="N3" s="19"/>
      <c r="O3" s="19"/>
    </row>
    <row r="4" spans="1:20" s="84" customFormat="1" ht="15.75" customHeight="1">
      <c r="A4" s="24" t="s">
        <v>8</v>
      </c>
      <c r="B4" s="29" t="s">
        <v>126</v>
      </c>
      <c r="C4" s="192" t="s">
        <v>127</v>
      </c>
      <c r="D4" s="192"/>
      <c r="E4" s="173" t="s">
        <v>128</v>
      </c>
      <c r="F4" s="193" t="s">
        <v>129</v>
      </c>
      <c r="G4" s="193"/>
      <c r="H4" s="20"/>
      <c r="I4" s="194" t="s">
        <v>85</v>
      </c>
      <c r="J4" s="194"/>
      <c r="K4" s="25" t="s">
        <v>83</v>
      </c>
      <c r="L4" s="193" t="s">
        <v>130</v>
      </c>
      <c r="M4" s="193"/>
      <c r="N4" s="193"/>
      <c r="O4" s="193"/>
      <c r="T4" s="195"/>
    </row>
    <row r="5" spans="1:15" s="84" customFormat="1" ht="15.75" customHeight="1">
      <c r="A5" s="24" t="s">
        <v>17</v>
      </c>
      <c r="B5" s="29"/>
      <c r="C5" s="29" t="s">
        <v>131</v>
      </c>
      <c r="D5" s="67" t="s">
        <v>132</v>
      </c>
      <c r="E5" s="175"/>
      <c r="F5" s="55" t="s">
        <v>131</v>
      </c>
      <c r="G5" s="196" t="s">
        <v>132</v>
      </c>
      <c r="H5" s="20"/>
      <c r="I5" s="197" t="s">
        <v>133</v>
      </c>
      <c r="J5" s="197"/>
      <c r="K5" s="28"/>
      <c r="L5" s="64" t="s">
        <v>131</v>
      </c>
      <c r="M5" s="28" t="s">
        <v>132</v>
      </c>
      <c r="N5" s="198" t="s">
        <v>133</v>
      </c>
      <c r="O5" s="198"/>
    </row>
    <row r="6" spans="1:130" s="184" customFormat="1" ht="15.75" customHeight="1">
      <c r="A6" s="32" t="s">
        <v>23</v>
      </c>
      <c r="B6" s="35" t="s">
        <v>71</v>
      </c>
      <c r="C6" s="35" t="s">
        <v>134</v>
      </c>
      <c r="D6" s="137" t="s">
        <v>135</v>
      </c>
      <c r="E6" s="180" t="s">
        <v>71</v>
      </c>
      <c r="F6" s="35" t="s">
        <v>134</v>
      </c>
      <c r="G6" s="71" t="s">
        <v>135</v>
      </c>
      <c r="H6" s="20"/>
      <c r="I6" s="70" t="s">
        <v>136</v>
      </c>
      <c r="J6" s="35" t="s">
        <v>137</v>
      </c>
      <c r="K6" s="34" t="s">
        <v>71</v>
      </c>
      <c r="L6" s="35" t="s">
        <v>134</v>
      </c>
      <c r="M6" s="137" t="s">
        <v>135</v>
      </c>
      <c r="N6" s="70" t="s">
        <v>136</v>
      </c>
      <c r="O6" s="33" t="s">
        <v>137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</row>
    <row r="7" spans="1:15" s="166" customFormat="1" ht="42" customHeight="1">
      <c r="A7" s="24">
        <v>2003</v>
      </c>
      <c r="B7" s="199">
        <f>SUM(E7,K7)</f>
        <v>72</v>
      </c>
      <c r="C7" s="199" t="s">
        <v>30</v>
      </c>
      <c r="D7" s="199" t="s">
        <v>30</v>
      </c>
      <c r="E7" s="199">
        <v>54</v>
      </c>
      <c r="F7" s="199" t="s">
        <v>30</v>
      </c>
      <c r="G7" s="199" t="s">
        <v>30</v>
      </c>
      <c r="H7" s="37"/>
      <c r="I7" s="199" t="s">
        <v>30</v>
      </c>
      <c r="J7" s="199" t="s">
        <v>30</v>
      </c>
      <c r="K7" s="199">
        <v>18</v>
      </c>
      <c r="L7" s="199" t="s">
        <v>30</v>
      </c>
      <c r="M7" s="199" t="s">
        <v>30</v>
      </c>
      <c r="N7" s="199" t="s">
        <v>30</v>
      </c>
      <c r="O7" s="199" t="s">
        <v>30</v>
      </c>
    </row>
    <row r="8" spans="1:15" s="166" customFormat="1" ht="42" customHeight="1">
      <c r="A8" s="24">
        <v>2004</v>
      </c>
      <c r="B8" s="199">
        <f>SUM(E8,K8)</f>
        <v>73</v>
      </c>
      <c r="C8" s="199" t="s">
        <v>30</v>
      </c>
      <c r="D8" s="199" t="s">
        <v>30</v>
      </c>
      <c r="E8" s="199">
        <v>25</v>
      </c>
      <c r="F8" s="199" t="s">
        <v>30</v>
      </c>
      <c r="G8" s="199" t="s">
        <v>30</v>
      </c>
      <c r="H8" s="37"/>
      <c r="I8" s="199" t="s">
        <v>30</v>
      </c>
      <c r="J8" s="199" t="s">
        <v>30</v>
      </c>
      <c r="K8" s="199">
        <v>48</v>
      </c>
      <c r="L8" s="199" t="s">
        <v>30</v>
      </c>
      <c r="M8" s="199" t="s">
        <v>30</v>
      </c>
      <c r="N8" s="199" t="s">
        <v>30</v>
      </c>
      <c r="O8" s="199" t="s">
        <v>30</v>
      </c>
    </row>
    <row r="9" spans="1:15" s="166" customFormat="1" ht="42" customHeight="1">
      <c r="A9" s="24">
        <v>2005</v>
      </c>
      <c r="B9" s="199">
        <v>67</v>
      </c>
      <c r="C9" s="199" t="s">
        <v>30</v>
      </c>
      <c r="D9" s="199" t="s">
        <v>30</v>
      </c>
      <c r="E9" s="199">
        <v>22</v>
      </c>
      <c r="F9" s="199" t="s">
        <v>30</v>
      </c>
      <c r="G9" s="199" t="s">
        <v>30</v>
      </c>
      <c r="H9" s="37"/>
      <c r="I9" s="199" t="s">
        <v>30</v>
      </c>
      <c r="J9" s="199" t="s">
        <v>30</v>
      </c>
      <c r="K9" s="199">
        <v>45</v>
      </c>
      <c r="L9" s="199" t="s">
        <v>30</v>
      </c>
      <c r="M9" s="199" t="s">
        <v>30</v>
      </c>
      <c r="N9" s="199" t="s">
        <v>30</v>
      </c>
      <c r="O9" s="199" t="s">
        <v>30</v>
      </c>
    </row>
    <row r="10" spans="1:15" s="166" customFormat="1" ht="42" customHeight="1">
      <c r="A10" s="24">
        <v>2006</v>
      </c>
      <c r="B10" s="199">
        <v>40</v>
      </c>
      <c r="C10" s="199">
        <v>117.28</v>
      </c>
      <c r="D10" s="199" t="s">
        <v>30</v>
      </c>
      <c r="E10" s="199">
        <v>26.8</v>
      </c>
      <c r="F10" s="199">
        <v>75.04</v>
      </c>
      <c r="G10" s="199" t="s">
        <v>30</v>
      </c>
      <c r="H10" s="37"/>
      <c r="I10" s="199">
        <v>280</v>
      </c>
      <c r="J10" s="199" t="s">
        <v>30</v>
      </c>
      <c r="K10" s="199">
        <v>13.2</v>
      </c>
      <c r="L10" s="199">
        <v>42.24</v>
      </c>
      <c r="M10" s="199" t="s">
        <v>30</v>
      </c>
      <c r="N10" s="199">
        <v>320</v>
      </c>
      <c r="O10" s="199" t="s">
        <v>30</v>
      </c>
    </row>
    <row r="11" spans="1:15" s="166" customFormat="1" ht="42" customHeight="1">
      <c r="A11" s="39">
        <v>2007</v>
      </c>
      <c r="B11" s="200">
        <f>SUM(B12:B18)</f>
        <v>37</v>
      </c>
      <c r="C11" s="200">
        <f>SUM(C12:C18)</f>
        <v>491.09999999999997</v>
      </c>
      <c r="D11" s="199" t="s">
        <v>30</v>
      </c>
      <c r="E11" s="200">
        <f>SUM(E12:E18)</f>
        <v>24</v>
      </c>
      <c r="F11" s="200">
        <f>SUM(F12:F18)</f>
        <v>245.1</v>
      </c>
      <c r="G11" s="199" t="s">
        <v>30</v>
      </c>
      <c r="H11" s="200"/>
      <c r="I11" s="200">
        <v>1090</v>
      </c>
      <c r="J11" s="199" t="s">
        <v>30</v>
      </c>
      <c r="K11" s="200">
        <f>SUM(K12:K18)</f>
        <v>13</v>
      </c>
      <c r="L11" s="200">
        <f>SUM(L12:L18)</f>
        <v>246</v>
      </c>
      <c r="M11" s="199" t="s">
        <v>30</v>
      </c>
      <c r="N11" s="200">
        <v>1730</v>
      </c>
      <c r="O11" s="199" t="s">
        <v>30</v>
      </c>
    </row>
    <row r="12" spans="1:15" s="166" customFormat="1" ht="42" customHeight="1">
      <c r="A12" s="43" t="s">
        <v>31</v>
      </c>
      <c r="B12" s="199">
        <f aca="true" t="shared" si="0" ref="B12:C18">SUM(E12,K12)</f>
        <v>11</v>
      </c>
      <c r="C12" s="199">
        <f>SUM(F12,L12)</f>
        <v>130</v>
      </c>
      <c r="D12" s="199" t="s">
        <v>30</v>
      </c>
      <c r="E12" s="199">
        <v>8</v>
      </c>
      <c r="F12" s="199">
        <v>100</v>
      </c>
      <c r="G12" s="199" t="s">
        <v>30</v>
      </c>
      <c r="H12" s="37"/>
      <c r="I12" s="199">
        <v>1090</v>
      </c>
      <c r="J12" s="199" t="s">
        <v>30</v>
      </c>
      <c r="K12" s="199">
        <v>3</v>
      </c>
      <c r="L12" s="199">
        <v>30</v>
      </c>
      <c r="M12" s="199" t="s">
        <v>30</v>
      </c>
      <c r="N12" s="199">
        <v>1730</v>
      </c>
      <c r="O12" s="199" t="s">
        <v>30</v>
      </c>
    </row>
    <row r="13" spans="1:15" s="166" customFormat="1" ht="42" customHeight="1">
      <c r="A13" s="43" t="s">
        <v>32</v>
      </c>
      <c r="B13" s="199">
        <f t="shared" si="0"/>
        <v>6.7</v>
      </c>
      <c r="C13" s="199">
        <f t="shared" si="0"/>
        <v>128</v>
      </c>
      <c r="D13" s="199" t="s">
        <v>30</v>
      </c>
      <c r="E13" s="199">
        <v>3.7</v>
      </c>
      <c r="F13" s="199">
        <v>51</v>
      </c>
      <c r="G13" s="199" t="s">
        <v>30</v>
      </c>
      <c r="H13" s="37"/>
      <c r="I13" s="199">
        <v>1090</v>
      </c>
      <c r="J13" s="199" t="s">
        <v>30</v>
      </c>
      <c r="K13" s="199">
        <v>3</v>
      </c>
      <c r="L13" s="199">
        <v>77</v>
      </c>
      <c r="M13" s="199" t="s">
        <v>30</v>
      </c>
      <c r="N13" s="199">
        <v>1730</v>
      </c>
      <c r="O13" s="199" t="s">
        <v>30</v>
      </c>
    </row>
    <row r="14" spans="1:15" s="166" customFormat="1" ht="42" customHeight="1">
      <c r="A14" s="43" t="s">
        <v>33</v>
      </c>
      <c r="B14" s="199">
        <f t="shared" si="0"/>
        <v>5.5</v>
      </c>
      <c r="C14" s="199">
        <f t="shared" si="0"/>
        <v>101</v>
      </c>
      <c r="D14" s="199" t="s">
        <v>30</v>
      </c>
      <c r="E14" s="199">
        <v>2.5</v>
      </c>
      <c r="F14" s="199">
        <v>35</v>
      </c>
      <c r="G14" s="199" t="s">
        <v>30</v>
      </c>
      <c r="H14" s="37"/>
      <c r="I14" s="199">
        <v>1090</v>
      </c>
      <c r="J14" s="199" t="s">
        <v>30</v>
      </c>
      <c r="K14" s="199">
        <v>3</v>
      </c>
      <c r="L14" s="199">
        <v>66</v>
      </c>
      <c r="M14" s="199" t="s">
        <v>30</v>
      </c>
      <c r="N14" s="199">
        <v>1730</v>
      </c>
      <c r="O14" s="199" t="s">
        <v>30</v>
      </c>
    </row>
    <row r="15" spans="1:15" s="181" customFormat="1" ht="42" customHeight="1">
      <c r="A15" s="43" t="s">
        <v>34</v>
      </c>
      <c r="B15" s="199">
        <f t="shared" si="0"/>
        <v>2.1</v>
      </c>
      <c r="C15" s="199">
        <f t="shared" si="0"/>
        <v>26.200000000000003</v>
      </c>
      <c r="D15" s="199" t="s">
        <v>30</v>
      </c>
      <c r="E15" s="199">
        <v>1.1</v>
      </c>
      <c r="F15" s="199">
        <v>13.2</v>
      </c>
      <c r="G15" s="199" t="s">
        <v>30</v>
      </c>
      <c r="H15" s="40"/>
      <c r="I15" s="199">
        <v>1090</v>
      </c>
      <c r="J15" s="199" t="s">
        <v>30</v>
      </c>
      <c r="K15" s="199">
        <v>1</v>
      </c>
      <c r="L15" s="199">
        <v>13</v>
      </c>
      <c r="M15" s="199" t="s">
        <v>30</v>
      </c>
      <c r="N15" s="199">
        <v>1730</v>
      </c>
      <c r="O15" s="199" t="s">
        <v>30</v>
      </c>
    </row>
    <row r="16" spans="1:15" ht="42" customHeight="1">
      <c r="A16" s="43" t="s">
        <v>35</v>
      </c>
      <c r="B16" s="199">
        <f t="shared" si="0"/>
        <v>2.6</v>
      </c>
      <c r="C16" s="199">
        <f t="shared" si="0"/>
        <v>31.2</v>
      </c>
      <c r="D16" s="199" t="s">
        <v>30</v>
      </c>
      <c r="E16" s="37">
        <v>2.6</v>
      </c>
      <c r="F16" s="199">
        <v>31.2</v>
      </c>
      <c r="G16" s="199" t="s">
        <v>30</v>
      </c>
      <c r="H16" s="37"/>
      <c r="I16" s="199">
        <v>1090</v>
      </c>
      <c r="J16" s="199" t="s">
        <v>30</v>
      </c>
      <c r="K16" s="199" t="s">
        <v>30</v>
      </c>
      <c r="L16" s="199" t="s">
        <v>30</v>
      </c>
      <c r="M16" s="199" t="s">
        <v>30</v>
      </c>
      <c r="N16" s="199">
        <v>1730</v>
      </c>
      <c r="O16" s="199" t="s">
        <v>30</v>
      </c>
    </row>
    <row r="17" spans="1:15" ht="42" customHeight="1">
      <c r="A17" s="43" t="s">
        <v>36</v>
      </c>
      <c r="B17" s="199">
        <f t="shared" si="0"/>
        <v>3.6</v>
      </c>
      <c r="C17" s="199">
        <f t="shared" si="0"/>
        <v>9.700000000000001</v>
      </c>
      <c r="D17" s="199" t="s">
        <v>30</v>
      </c>
      <c r="E17" s="37">
        <v>3.6</v>
      </c>
      <c r="F17" s="199">
        <v>9.700000000000001</v>
      </c>
      <c r="G17" s="199" t="s">
        <v>30</v>
      </c>
      <c r="H17" s="37"/>
      <c r="I17" s="199">
        <v>1090</v>
      </c>
      <c r="J17" s="199" t="s">
        <v>30</v>
      </c>
      <c r="K17" s="199" t="s">
        <v>30</v>
      </c>
      <c r="L17" s="199" t="s">
        <v>30</v>
      </c>
      <c r="M17" s="199" t="s">
        <v>30</v>
      </c>
      <c r="N17" s="199">
        <v>1730</v>
      </c>
      <c r="O17" s="199" t="s">
        <v>30</v>
      </c>
    </row>
    <row r="18" spans="1:15" ht="42" customHeight="1">
      <c r="A18" s="44" t="s">
        <v>37</v>
      </c>
      <c r="B18" s="201">
        <f t="shared" si="0"/>
        <v>5.5</v>
      </c>
      <c r="C18" s="202">
        <f t="shared" si="0"/>
        <v>65</v>
      </c>
      <c r="D18" s="202" t="s">
        <v>30</v>
      </c>
      <c r="E18" s="46">
        <v>2.5</v>
      </c>
      <c r="F18" s="202">
        <v>5</v>
      </c>
      <c r="G18" s="202" t="s">
        <v>30</v>
      </c>
      <c r="H18" s="37"/>
      <c r="I18" s="202">
        <v>1090</v>
      </c>
      <c r="J18" s="202" t="s">
        <v>30</v>
      </c>
      <c r="K18" s="46">
        <v>3</v>
      </c>
      <c r="L18" s="202">
        <v>60</v>
      </c>
      <c r="M18" s="202" t="s">
        <v>30</v>
      </c>
      <c r="N18" s="202">
        <v>1730</v>
      </c>
      <c r="O18" s="202" t="s">
        <v>30</v>
      </c>
    </row>
    <row r="19" ht="13.5">
      <c r="A19" s="116" t="s">
        <v>38</v>
      </c>
    </row>
  </sheetData>
  <mergeCells count="12">
    <mergeCell ref="A1:G1"/>
    <mergeCell ref="I1:O1"/>
    <mergeCell ref="B3:D3"/>
    <mergeCell ref="E3:G3"/>
    <mergeCell ref="I3:J3"/>
    <mergeCell ref="K3:O3"/>
    <mergeCell ref="C4:D4"/>
    <mergeCell ref="F4:G4"/>
    <mergeCell ref="I4:J4"/>
    <mergeCell ref="L4:O4"/>
    <mergeCell ref="I5:J5"/>
    <mergeCell ref="N5:O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I1">
      <selection activeCell="E11" sqref="E11"/>
    </sheetView>
  </sheetViews>
  <sheetFormatPr defaultColWidth="8.88671875" defaultRowHeight="13.5"/>
  <cols>
    <col min="1" max="1" width="14.5546875" style="121" customWidth="1"/>
    <col min="2" max="2" width="7.4453125" style="122" customWidth="1"/>
    <col min="3" max="3" width="7.4453125" style="123" customWidth="1"/>
    <col min="4" max="4" width="7.4453125" style="203" customWidth="1"/>
    <col min="5" max="5" width="7.4453125" style="123" customWidth="1"/>
    <col min="6" max="6" width="7.4453125" style="122" customWidth="1"/>
    <col min="7" max="7" width="7.4453125" style="203" customWidth="1"/>
    <col min="8" max="8" width="7.4453125" style="123" customWidth="1"/>
    <col min="9" max="9" width="7.4453125" style="122" customWidth="1"/>
    <col min="10" max="10" width="7.4453125" style="203" customWidth="1"/>
    <col min="11" max="11" width="2.77734375" style="203" customWidth="1"/>
    <col min="12" max="12" width="7.77734375" style="123" customWidth="1"/>
    <col min="13" max="13" width="6.10546875" style="122" customWidth="1"/>
    <col min="14" max="14" width="6.10546875" style="203" customWidth="1"/>
    <col min="15" max="15" width="7.77734375" style="123" customWidth="1"/>
    <col min="16" max="16" width="6.10546875" style="122" customWidth="1"/>
    <col min="17" max="17" width="6.10546875" style="203" customWidth="1"/>
    <col min="18" max="18" width="7.77734375" style="123" customWidth="1"/>
    <col min="19" max="19" width="6.10546875" style="122" customWidth="1"/>
    <col min="20" max="20" width="6.10546875" style="203" customWidth="1"/>
    <col min="21" max="21" width="7.10546875" style="123" customWidth="1"/>
    <col min="22" max="22" width="6.6640625" style="122" customWidth="1"/>
    <col min="23" max="16384" width="8.88671875" style="1" customWidth="1"/>
  </cols>
  <sheetData>
    <row r="1" spans="1:22" s="9" customFormat="1" ht="45" customHeight="1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204"/>
      <c r="L1" s="205" t="s">
        <v>139</v>
      </c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16" customFormat="1" ht="25.5" customHeight="1">
      <c r="A2" s="125" t="s">
        <v>88</v>
      </c>
      <c r="B2" s="126"/>
      <c r="C2" s="127"/>
      <c r="D2" s="206"/>
      <c r="E2" s="126"/>
      <c r="F2" s="126"/>
      <c r="G2" s="206"/>
      <c r="H2" s="127"/>
      <c r="I2" s="126"/>
      <c r="J2" s="206"/>
      <c r="K2" s="207"/>
      <c r="L2" s="127"/>
      <c r="M2" s="126"/>
      <c r="N2" s="206"/>
      <c r="O2" s="127"/>
      <c r="P2" s="126"/>
      <c r="Q2" s="206"/>
      <c r="R2" s="127"/>
      <c r="S2" s="126"/>
      <c r="T2" s="206"/>
      <c r="U2" s="127"/>
      <c r="V2" s="92" t="s">
        <v>76</v>
      </c>
    </row>
    <row r="3" spans="1:22" s="23" customFormat="1" ht="16.5" customHeight="1">
      <c r="A3" s="17" t="s">
        <v>4</v>
      </c>
      <c r="B3" s="208" t="s">
        <v>140</v>
      </c>
      <c r="C3" s="208"/>
      <c r="D3" s="208"/>
      <c r="E3" s="208"/>
      <c r="F3" s="208"/>
      <c r="G3" s="208"/>
      <c r="H3" s="208"/>
      <c r="I3" s="208"/>
      <c r="J3" s="208"/>
      <c r="K3" s="209"/>
      <c r="L3" s="210"/>
      <c r="M3" s="210"/>
      <c r="N3" s="211" t="s">
        <v>141</v>
      </c>
      <c r="O3" s="211"/>
      <c r="P3" s="211"/>
      <c r="Q3" s="211"/>
      <c r="R3" s="211"/>
      <c r="S3" s="211"/>
      <c r="T3" s="211"/>
      <c r="U3" s="211"/>
      <c r="V3" s="211"/>
    </row>
    <row r="4" spans="1:22" s="23" customFormat="1" ht="15.75" customHeight="1">
      <c r="A4" s="24" t="s">
        <v>8</v>
      </c>
      <c r="B4" s="67" t="s">
        <v>126</v>
      </c>
      <c r="C4" s="25" t="s">
        <v>93</v>
      </c>
      <c r="D4" s="212" t="s">
        <v>142</v>
      </c>
      <c r="E4" s="212"/>
      <c r="F4" s="212"/>
      <c r="G4" s="212" t="s">
        <v>143</v>
      </c>
      <c r="H4" s="212"/>
      <c r="I4" s="212"/>
      <c r="J4" s="213" t="s">
        <v>144</v>
      </c>
      <c r="K4" s="214"/>
      <c r="L4" s="215" t="s">
        <v>145</v>
      </c>
      <c r="M4" s="215"/>
      <c r="N4" s="216" t="s">
        <v>146</v>
      </c>
      <c r="O4" s="216"/>
      <c r="P4" s="216"/>
      <c r="Q4" s="75"/>
      <c r="R4" s="198" t="s">
        <v>147</v>
      </c>
      <c r="S4" s="217"/>
      <c r="T4" s="213" t="s">
        <v>148</v>
      </c>
      <c r="U4" s="213"/>
      <c r="V4" s="213"/>
    </row>
    <row r="5" spans="1:22" s="23" customFormat="1" ht="15.75" customHeight="1">
      <c r="A5" s="24" t="s">
        <v>17</v>
      </c>
      <c r="B5" s="177"/>
      <c r="C5" s="132"/>
      <c r="D5" s="218" t="s">
        <v>128</v>
      </c>
      <c r="E5" s="26" t="s">
        <v>93</v>
      </c>
      <c r="F5" s="174"/>
      <c r="G5" s="218" t="s">
        <v>128</v>
      </c>
      <c r="H5" s="26" t="s">
        <v>93</v>
      </c>
      <c r="I5" s="174"/>
      <c r="J5" s="75" t="s">
        <v>128</v>
      </c>
      <c r="K5" s="75"/>
      <c r="L5" s="20" t="s">
        <v>93</v>
      </c>
      <c r="M5" s="219"/>
      <c r="N5" s="220" t="s">
        <v>128</v>
      </c>
      <c r="O5" s="26" t="s">
        <v>93</v>
      </c>
      <c r="P5" s="174"/>
      <c r="Q5" s="218" t="s">
        <v>128</v>
      </c>
      <c r="R5" s="26" t="s">
        <v>93</v>
      </c>
      <c r="S5" s="174"/>
      <c r="T5" s="220" t="s">
        <v>128</v>
      </c>
      <c r="U5" s="26" t="s">
        <v>93</v>
      </c>
      <c r="V5" s="219"/>
    </row>
    <row r="6" spans="1:22" s="23" customFormat="1" ht="15.75" customHeight="1">
      <c r="A6" s="32" t="s">
        <v>23</v>
      </c>
      <c r="B6" s="221" t="s">
        <v>71</v>
      </c>
      <c r="C6" s="222" t="s">
        <v>85</v>
      </c>
      <c r="D6" s="223" t="s">
        <v>71</v>
      </c>
      <c r="E6" s="222" t="s">
        <v>85</v>
      </c>
      <c r="F6" s="224" t="s">
        <v>95</v>
      </c>
      <c r="G6" s="223" t="s">
        <v>71</v>
      </c>
      <c r="H6" s="222" t="s">
        <v>85</v>
      </c>
      <c r="I6" s="224" t="s">
        <v>95</v>
      </c>
      <c r="J6" s="225" t="s">
        <v>71</v>
      </c>
      <c r="K6" s="226"/>
      <c r="L6" s="227" t="s">
        <v>85</v>
      </c>
      <c r="M6" s="228" t="s">
        <v>95</v>
      </c>
      <c r="N6" s="223" t="s">
        <v>71</v>
      </c>
      <c r="O6" s="229" t="s">
        <v>85</v>
      </c>
      <c r="P6" s="224" t="s">
        <v>95</v>
      </c>
      <c r="Q6" s="223" t="s">
        <v>71</v>
      </c>
      <c r="R6" s="229" t="s">
        <v>85</v>
      </c>
      <c r="S6" s="224" t="s">
        <v>95</v>
      </c>
      <c r="T6" s="223" t="s">
        <v>71</v>
      </c>
      <c r="U6" s="229" t="s">
        <v>85</v>
      </c>
      <c r="V6" s="228" t="s">
        <v>95</v>
      </c>
    </row>
    <row r="7" spans="1:23" s="16" customFormat="1" ht="41.25" customHeight="1">
      <c r="A7" s="24">
        <v>2003</v>
      </c>
      <c r="B7" s="75">
        <f>SUM(D7,G7,J7,N7,Q7,T7)</f>
        <v>139.5</v>
      </c>
      <c r="C7" s="230">
        <f>SUM(E7,H7,L7,O7,R7,U7)</f>
        <v>4060.5</v>
      </c>
      <c r="D7" s="75">
        <v>41</v>
      </c>
      <c r="E7" s="75">
        <v>419.5</v>
      </c>
      <c r="F7" s="37">
        <v>15226</v>
      </c>
      <c r="G7" s="75" t="s">
        <v>30</v>
      </c>
      <c r="H7" s="231" t="s">
        <v>30</v>
      </c>
      <c r="I7" s="231" t="s">
        <v>30</v>
      </c>
      <c r="J7" s="75">
        <v>2.7</v>
      </c>
      <c r="K7" s="75"/>
      <c r="L7" s="75">
        <v>73.7</v>
      </c>
      <c r="M7" s="37">
        <v>16380</v>
      </c>
      <c r="N7" s="75">
        <v>46.5</v>
      </c>
      <c r="O7" s="75">
        <v>1989.7</v>
      </c>
      <c r="P7" s="37">
        <v>25677</v>
      </c>
      <c r="Q7" s="75">
        <v>43.5</v>
      </c>
      <c r="R7" s="75">
        <v>1170.6000000000001</v>
      </c>
      <c r="S7" s="37">
        <v>16150</v>
      </c>
      <c r="T7" s="75">
        <v>5.8</v>
      </c>
      <c r="U7" s="75">
        <v>407</v>
      </c>
      <c r="V7" s="37">
        <v>42064</v>
      </c>
      <c r="W7" s="141"/>
    </row>
    <row r="8" spans="1:23" s="16" customFormat="1" ht="41.25" customHeight="1">
      <c r="A8" s="24">
        <v>2004</v>
      </c>
      <c r="B8" s="75">
        <f>SUM(D8,G8,J8,N8,Q8,T8)</f>
        <v>201.3</v>
      </c>
      <c r="C8" s="230">
        <f>SUM(E8,H8,L8,O8,R8,U8)</f>
        <v>7927.5</v>
      </c>
      <c r="D8" s="75">
        <v>53.1</v>
      </c>
      <c r="E8" s="75" t="s">
        <v>149</v>
      </c>
      <c r="F8" s="37">
        <v>18381</v>
      </c>
      <c r="G8" s="76" t="s">
        <v>30</v>
      </c>
      <c r="H8" s="231" t="s">
        <v>30</v>
      </c>
      <c r="I8" s="231" t="s">
        <v>30</v>
      </c>
      <c r="J8" s="75" t="s">
        <v>30</v>
      </c>
      <c r="K8" s="75"/>
      <c r="L8" s="75" t="s">
        <v>30</v>
      </c>
      <c r="M8" s="37" t="s">
        <v>30</v>
      </c>
      <c r="N8" s="75">
        <v>45.8</v>
      </c>
      <c r="O8" s="75">
        <v>3452.7</v>
      </c>
      <c r="P8" s="37">
        <v>42343</v>
      </c>
      <c r="Q8" s="75">
        <v>50</v>
      </c>
      <c r="R8" s="75">
        <v>1341.3</v>
      </c>
      <c r="S8" s="37">
        <v>16291</v>
      </c>
      <c r="T8" s="75">
        <v>52.4</v>
      </c>
      <c r="U8" s="75">
        <v>3133.5</v>
      </c>
      <c r="V8" s="37">
        <v>40329</v>
      </c>
      <c r="W8" s="141"/>
    </row>
    <row r="9" spans="1:23" s="16" customFormat="1" ht="41.25" customHeight="1">
      <c r="A9" s="24">
        <v>2005</v>
      </c>
      <c r="B9" s="75">
        <v>161.20000000000002</v>
      </c>
      <c r="C9" s="230">
        <v>8931.5</v>
      </c>
      <c r="D9" s="232">
        <v>59.3</v>
      </c>
      <c r="E9" s="232">
        <v>2203.8</v>
      </c>
      <c r="F9" s="233">
        <v>3597</v>
      </c>
      <c r="G9" s="76" t="s">
        <v>30</v>
      </c>
      <c r="H9" s="76" t="s">
        <v>30</v>
      </c>
      <c r="I9" s="76" t="s">
        <v>30</v>
      </c>
      <c r="J9" s="76" t="s">
        <v>30</v>
      </c>
      <c r="K9" s="76"/>
      <c r="L9" s="76" t="s">
        <v>30</v>
      </c>
      <c r="M9" s="76" t="s">
        <v>30</v>
      </c>
      <c r="N9" s="232">
        <v>51.8</v>
      </c>
      <c r="O9" s="232">
        <v>3890.8</v>
      </c>
      <c r="P9" s="233">
        <v>7523</v>
      </c>
      <c r="Q9" s="232">
        <v>34</v>
      </c>
      <c r="R9" s="232">
        <v>1511</v>
      </c>
      <c r="S9" s="233">
        <v>4465</v>
      </c>
      <c r="T9" s="232">
        <v>16.1</v>
      </c>
      <c r="U9" s="232">
        <v>1325.9</v>
      </c>
      <c r="V9" s="233">
        <v>8188</v>
      </c>
      <c r="W9" s="141"/>
    </row>
    <row r="10" spans="1:23" s="16" customFormat="1" ht="41.25" customHeight="1">
      <c r="A10" s="24">
        <v>2006</v>
      </c>
      <c r="B10" s="75">
        <v>161</v>
      </c>
      <c r="C10" s="230">
        <v>10948</v>
      </c>
      <c r="D10" s="232">
        <v>55</v>
      </c>
      <c r="E10" s="232">
        <v>2155</v>
      </c>
      <c r="F10" s="233">
        <v>3090.285714285714</v>
      </c>
      <c r="G10" s="76" t="s">
        <v>30</v>
      </c>
      <c r="H10" s="76" t="s">
        <v>30</v>
      </c>
      <c r="I10" s="76" t="s">
        <v>30</v>
      </c>
      <c r="J10" s="76" t="s">
        <v>30</v>
      </c>
      <c r="K10" s="76"/>
      <c r="L10" s="76" t="s">
        <v>30</v>
      </c>
      <c r="M10" s="76" t="s">
        <v>30</v>
      </c>
      <c r="N10" s="232">
        <v>53</v>
      </c>
      <c r="O10" s="232">
        <v>3892.8</v>
      </c>
      <c r="P10" s="233">
        <v>7029.857142857143</v>
      </c>
      <c r="Q10" s="232">
        <v>33.8</v>
      </c>
      <c r="R10" s="232">
        <v>1508.7</v>
      </c>
      <c r="S10" s="233">
        <v>3809</v>
      </c>
      <c r="T10" s="232">
        <v>48</v>
      </c>
      <c r="U10" s="232">
        <v>3365.8</v>
      </c>
      <c r="V10" s="233">
        <v>53171</v>
      </c>
      <c r="W10" s="141"/>
    </row>
    <row r="11" spans="1:23" s="16" customFormat="1" ht="41.25" customHeight="1">
      <c r="A11" s="39">
        <v>2007</v>
      </c>
      <c r="B11" s="234">
        <f>D11+G11+J11+N11+Q11+T11</f>
        <v>117.81</v>
      </c>
      <c r="C11" s="234">
        <f>E11+H11+L11+O11+R11+U11</f>
        <v>3208.9</v>
      </c>
      <c r="D11" s="235">
        <f>SUM(D12:D18)</f>
        <v>26.9</v>
      </c>
      <c r="E11" s="235">
        <f>SUM(E12:E18)</f>
        <v>470.70000000000005</v>
      </c>
      <c r="F11" s="235">
        <f>SUM(F12:F18)/4</f>
        <v>8642.75</v>
      </c>
      <c r="G11" s="148">
        <f>SUM(G12:G18)</f>
        <v>0</v>
      </c>
      <c r="H11" s="148">
        <f>SUM(H12:H18)</f>
        <v>0</v>
      </c>
      <c r="I11" s="148">
        <f>SUM(I12:I18)</f>
        <v>0</v>
      </c>
      <c r="J11" s="148">
        <v>0</v>
      </c>
      <c r="K11" s="235"/>
      <c r="L11" s="148">
        <v>0</v>
      </c>
      <c r="M11" s="148">
        <v>0</v>
      </c>
      <c r="N11" s="235">
        <f>SUM(N12:N18)</f>
        <v>27.509999999999998</v>
      </c>
      <c r="O11" s="235">
        <f>SUM(O12:O18)</f>
        <v>346.00000000000006</v>
      </c>
      <c r="P11" s="235">
        <f>SUM(P12:P18)/4</f>
        <v>3410.75</v>
      </c>
      <c r="Q11" s="235">
        <f>SUM(Q12:Q18)</f>
        <v>18.8</v>
      </c>
      <c r="R11" s="235">
        <f>SUM(R12:R18)</f>
        <v>113.3</v>
      </c>
      <c r="S11" s="235">
        <f>SUM(S12:S18)/6</f>
        <v>3247.5</v>
      </c>
      <c r="T11" s="235">
        <f>SUM(T12:T18)</f>
        <v>44.6</v>
      </c>
      <c r="U11" s="235">
        <f>SUM(U12:U18)</f>
        <v>2278.9</v>
      </c>
      <c r="V11" s="235">
        <f>SUM(V12:V18)/6</f>
        <v>11943.666666666666</v>
      </c>
      <c r="W11" s="141"/>
    </row>
    <row r="12" spans="1:23" s="16" customFormat="1" ht="41.25" customHeight="1">
      <c r="A12" s="43" t="s">
        <v>31</v>
      </c>
      <c r="B12" s="20">
        <f aca="true" t="shared" si="0" ref="B12:C17">D12+G12+J12+N12+Q12+T12</f>
        <v>10.41</v>
      </c>
      <c r="C12" s="20">
        <f t="shared" si="0"/>
        <v>674.9000000000001</v>
      </c>
      <c r="D12" s="236">
        <v>0.2</v>
      </c>
      <c r="E12" s="27">
        <v>5</v>
      </c>
      <c r="F12" s="27">
        <v>2500</v>
      </c>
      <c r="G12" s="148">
        <f aca="true" t="shared" si="1" ref="G12:G18">SUM(G13:G19)</f>
        <v>0</v>
      </c>
      <c r="H12" s="148">
        <f aca="true" t="shared" si="2" ref="H12:H18">SUM(H13:H19)</f>
        <v>0</v>
      </c>
      <c r="I12" s="148">
        <f aca="true" t="shared" si="3" ref="I12:I18">SUM(I13:I19)</f>
        <v>0</v>
      </c>
      <c r="J12" s="148">
        <v>0</v>
      </c>
      <c r="K12" s="236"/>
      <c r="L12" s="237">
        <v>0</v>
      </c>
      <c r="M12" s="237">
        <v>0</v>
      </c>
      <c r="N12" s="236">
        <v>2.11</v>
      </c>
      <c r="O12" s="27">
        <v>99.1</v>
      </c>
      <c r="P12" s="27">
        <v>4700</v>
      </c>
      <c r="Q12" s="236">
        <v>0.2</v>
      </c>
      <c r="R12" s="27">
        <v>5</v>
      </c>
      <c r="S12" s="27">
        <v>2500</v>
      </c>
      <c r="T12" s="236">
        <v>7.9</v>
      </c>
      <c r="U12" s="27">
        <v>565.8000000000001</v>
      </c>
      <c r="V12" s="27">
        <v>7100</v>
      </c>
      <c r="W12" s="141"/>
    </row>
    <row r="13" spans="1:23" s="16" customFormat="1" ht="41.25" customHeight="1">
      <c r="A13" s="43" t="s">
        <v>32</v>
      </c>
      <c r="B13" s="20">
        <f t="shared" si="0"/>
        <v>1.4000000000000001</v>
      </c>
      <c r="C13" s="20">
        <f t="shared" si="0"/>
        <v>52.2</v>
      </c>
      <c r="D13" s="237">
        <v>0</v>
      </c>
      <c r="E13" s="237">
        <v>0</v>
      </c>
      <c r="F13" s="237">
        <v>0</v>
      </c>
      <c r="G13" s="148">
        <f t="shared" si="1"/>
        <v>0</v>
      </c>
      <c r="H13" s="148">
        <f t="shared" si="2"/>
        <v>0</v>
      </c>
      <c r="I13" s="148">
        <f t="shared" si="3"/>
        <v>0</v>
      </c>
      <c r="J13" s="148">
        <v>0</v>
      </c>
      <c r="K13" s="236"/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6">
        <v>1.4</v>
      </c>
      <c r="U13" s="27">
        <v>52.2</v>
      </c>
      <c r="V13" s="27">
        <v>43262</v>
      </c>
      <c r="W13" s="141"/>
    </row>
    <row r="14" spans="1:23" s="16" customFormat="1" ht="41.25" customHeight="1">
      <c r="A14" s="43" t="s">
        <v>33</v>
      </c>
      <c r="B14" s="20">
        <f t="shared" si="0"/>
        <v>2</v>
      </c>
      <c r="C14" s="20">
        <f t="shared" si="0"/>
        <v>13.200000000000001</v>
      </c>
      <c r="D14" s="237">
        <v>0</v>
      </c>
      <c r="E14" s="237">
        <v>0</v>
      </c>
      <c r="F14" s="237">
        <v>0</v>
      </c>
      <c r="G14" s="148">
        <f t="shared" si="1"/>
        <v>0</v>
      </c>
      <c r="H14" s="148">
        <f t="shared" si="2"/>
        <v>0</v>
      </c>
      <c r="I14" s="148">
        <f t="shared" si="3"/>
        <v>0</v>
      </c>
      <c r="J14" s="148">
        <v>0</v>
      </c>
      <c r="K14" s="236"/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6">
        <v>2</v>
      </c>
      <c r="R14" s="27">
        <v>13.2</v>
      </c>
      <c r="S14" s="27">
        <v>6276</v>
      </c>
      <c r="T14" s="237">
        <v>0</v>
      </c>
      <c r="U14" s="237">
        <v>0</v>
      </c>
      <c r="V14" s="237">
        <v>0</v>
      </c>
      <c r="W14" s="141"/>
    </row>
    <row r="15" spans="1:23" s="16" customFormat="1" ht="41.25" customHeight="1">
      <c r="A15" s="43" t="s">
        <v>34</v>
      </c>
      <c r="B15" s="20">
        <f t="shared" si="0"/>
        <v>3.4000000000000004</v>
      </c>
      <c r="C15" s="20">
        <f t="shared" si="0"/>
        <v>118.5</v>
      </c>
      <c r="D15" s="149">
        <v>0</v>
      </c>
      <c r="E15" s="149">
        <v>0</v>
      </c>
      <c r="F15" s="149">
        <v>0</v>
      </c>
      <c r="G15" s="148">
        <f t="shared" si="1"/>
        <v>0</v>
      </c>
      <c r="H15" s="148">
        <f t="shared" si="2"/>
        <v>0</v>
      </c>
      <c r="I15" s="148">
        <f t="shared" si="3"/>
        <v>0</v>
      </c>
      <c r="J15" s="148">
        <v>0</v>
      </c>
      <c r="K15" s="75"/>
      <c r="L15" s="149">
        <v>0</v>
      </c>
      <c r="M15" s="149">
        <v>0</v>
      </c>
      <c r="N15" s="75">
        <v>0.8</v>
      </c>
      <c r="O15" s="20">
        <v>3.9</v>
      </c>
      <c r="P15" s="20">
        <v>4853</v>
      </c>
      <c r="Q15" s="75">
        <v>1</v>
      </c>
      <c r="R15" s="20">
        <v>2.6</v>
      </c>
      <c r="S15" s="20">
        <v>2550</v>
      </c>
      <c r="T15" s="75">
        <v>1.6</v>
      </c>
      <c r="U15" s="20">
        <v>112</v>
      </c>
      <c r="V15" s="20">
        <v>7000</v>
      </c>
      <c r="W15" s="141"/>
    </row>
    <row r="16" spans="1:23" s="16" customFormat="1" ht="41.25" customHeight="1">
      <c r="A16" s="43" t="s">
        <v>35</v>
      </c>
      <c r="B16" s="20">
        <f t="shared" si="0"/>
        <v>26.5</v>
      </c>
      <c r="C16" s="20">
        <f t="shared" si="0"/>
        <v>519.7</v>
      </c>
      <c r="D16" s="75">
        <v>6</v>
      </c>
      <c r="E16" s="20">
        <v>100</v>
      </c>
      <c r="F16" s="20">
        <v>26521</v>
      </c>
      <c r="G16" s="148">
        <f t="shared" si="1"/>
        <v>0</v>
      </c>
      <c r="H16" s="148">
        <f t="shared" si="2"/>
        <v>0</v>
      </c>
      <c r="I16" s="148">
        <f t="shared" si="3"/>
        <v>0</v>
      </c>
      <c r="J16" s="148">
        <v>0</v>
      </c>
      <c r="K16" s="75"/>
      <c r="L16" s="149">
        <v>0</v>
      </c>
      <c r="M16" s="149">
        <v>0</v>
      </c>
      <c r="N16" s="75">
        <v>10.6</v>
      </c>
      <c r="O16" s="20">
        <v>169.8</v>
      </c>
      <c r="P16" s="20">
        <v>1184</v>
      </c>
      <c r="Q16" s="75">
        <v>6.2</v>
      </c>
      <c r="R16" s="20">
        <v>70.7</v>
      </c>
      <c r="S16" s="20">
        <v>4559</v>
      </c>
      <c r="T16" s="75">
        <v>3.7</v>
      </c>
      <c r="U16" s="20">
        <v>179.2</v>
      </c>
      <c r="V16" s="20">
        <v>6300</v>
      </c>
      <c r="W16" s="141"/>
    </row>
    <row r="17" spans="1:23" s="16" customFormat="1" ht="41.25" customHeight="1">
      <c r="A17" s="43" t="s">
        <v>36</v>
      </c>
      <c r="B17" s="20">
        <f t="shared" si="0"/>
        <v>23.1</v>
      </c>
      <c r="C17" s="20">
        <f t="shared" si="0"/>
        <v>130.70000000000002</v>
      </c>
      <c r="D17" s="75">
        <v>1.7</v>
      </c>
      <c r="E17" s="20">
        <v>3.9</v>
      </c>
      <c r="F17" s="20">
        <v>2300</v>
      </c>
      <c r="G17" s="148">
        <f t="shared" si="1"/>
        <v>0</v>
      </c>
      <c r="H17" s="148">
        <f t="shared" si="2"/>
        <v>0</v>
      </c>
      <c r="I17" s="148">
        <f t="shared" si="3"/>
        <v>0</v>
      </c>
      <c r="J17" s="148">
        <v>0</v>
      </c>
      <c r="K17" s="75"/>
      <c r="L17" s="149">
        <v>0</v>
      </c>
      <c r="M17" s="149">
        <v>0</v>
      </c>
      <c r="N17" s="75">
        <v>14</v>
      </c>
      <c r="O17" s="20">
        <v>73.2</v>
      </c>
      <c r="P17" s="20">
        <v>2906</v>
      </c>
      <c r="Q17" s="75">
        <v>4.4</v>
      </c>
      <c r="R17" s="20">
        <v>12.8</v>
      </c>
      <c r="S17" s="20">
        <v>1800</v>
      </c>
      <c r="T17" s="75">
        <v>3</v>
      </c>
      <c r="U17" s="20">
        <v>40.800000000000004</v>
      </c>
      <c r="V17" s="20">
        <v>800</v>
      </c>
      <c r="W17" s="141"/>
    </row>
    <row r="18" spans="1:23" s="42" customFormat="1" ht="41.25" customHeight="1">
      <c r="A18" s="44" t="s">
        <v>37</v>
      </c>
      <c r="B18" s="238">
        <f>D18+G18+J18+N18+Q18+T18</f>
        <v>51</v>
      </c>
      <c r="C18" s="239">
        <f>E18+H18+K18+O18+R18+U18</f>
        <v>1699.7</v>
      </c>
      <c r="D18" s="240">
        <v>19</v>
      </c>
      <c r="E18" s="239">
        <v>361.8</v>
      </c>
      <c r="F18" s="239">
        <v>3250</v>
      </c>
      <c r="G18" s="241">
        <f t="shared" si="1"/>
        <v>0</v>
      </c>
      <c r="H18" s="241">
        <f t="shared" si="2"/>
        <v>0</v>
      </c>
      <c r="I18" s="241">
        <f t="shared" si="3"/>
        <v>0</v>
      </c>
      <c r="J18" s="241">
        <v>0</v>
      </c>
      <c r="K18" s="75"/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240">
        <v>5</v>
      </c>
      <c r="R18" s="239">
        <v>9</v>
      </c>
      <c r="S18" s="239">
        <v>1800</v>
      </c>
      <c r="T18" s="240">
        <v>27</v>
      </c>
      <c r="U18" s="239">
        <v>1328.9</v>
      </c>
      <c r="V18" s="239">
        <v>7200</v>
      </c>
      <c r="W18" s="242"/>
    </row>
    <row r="19" spans="1:22" s="1" customFormat="1" ht="15.75" customHeight="1">
      <c r="A19" s="16" t="s">
        <v>38</v>
      </c>
      <c r="C19" s="154"/>
      <c r="D19" s="243"/>
      <c r="E19" s="154"/>
      <c r="F19" s="154"/>
      <c r="G19" s="244"/>
      <c r="H19" s="154"/>
      <c r="I19" s="154"/>
      <c r="J19" s="243"/>
      <c r="K19" s="243"/>
      <c r="L19" s="154"/>
      <c r="M19" s="154"/>
      <c r="N19" s="243"/>
      <c r="O19" s="154"/>
      <c r="P19" s="154"/>
      <c r="Q19" s="243"/>
      <c r="R19" s="154"/>
      <c r="S19" s="154"/>
      <c r="T19" s="243"/>
      <c r="U19" s="154"/>
      <c r="V19" s="154"/>
    </row>
    <row r="20" spans="1:22" ht="13.5">
      <c r="A20" s="16"/>
      <c r="B20" s="154"/>
      <c r="C20" s="154"/>
      <c r="D20" s="243"/>
      <c r="E20" s="154"/>
      <c r="F20" s="154"/>
      <c r="G20" s="244"/>
      <c r="H20" s="154"/>
      <c r="I20" s="154"/>
      <c r="J20" s="243"/>
      <c r="K20" s="243"/>
      <c r="L20" s="154"/>
      <c r="M20" s="154"/>
      <c r="N20" s="243"/>
      <c r="O20" s="154"/>
      <c r="P20" s="154"/>
      <c r="Q20" s="243"/>
      <c r="R20" s="154"/>
      <c r="S20" s="154"/>
      <c r="T20" s="243"/>
      <c r="U20" s="154"/>
      <c r="V20" s="154"/>
    </row>
    <row r="21" spans="2:22" ht="13.5">
      <c r="B21" s="2"/>
      <c r="C21" s="2"/>
      <c r="E21" s="2"/>
      <c r="F21" s="2"/>
      <c r="G21" s="245"/>
      <c r="H21" s="2"/>
      <c r="I21" s="2"/>
      <c r="L21" s="2"/>
      <c r="M21" s="2"/>
      <c r="O21" s="2"/>
      <c r="P21" s="2"/>
      <c r="R21" s="2"/>
      <c r="S21" s="2"/>
      <c r="U21" s="2"/>
      <c r="V21" s="2"/>
    </row>
    <row r="22" spans="2:22" ht="13.5">
      <c r="B22" s="2"/>
      <c r="C22" s="2"/>
      <c r="E22" s="2"/>
      <c r="F22" s="2"/>
      <c r="G22" s="245"/>
      <c r="H22" s="2"/>
      <c r="I22" s="2"/>
      <c r="L22" s="2"/>
      <c r="M22" s="2"/>
      <c r="O22" s="2"/>
      <c r="P22" s="2"/>
      <c r="R22" s="2"/>
      <c r="S22" s="2"/>
      <c r="U22" s="2"/>
      <c r="V22" s="2"/>
    </row>
    <row r="23" spans="2:22" ht="13.5">
      <c r="B23" s="2"/>
      <c r="C23" s="2"/>
      <c r="E23" s="2"/>
      <c r="F23" s="2"/>
      <c r="G23" s="245"/>
      <c r="H23" s="2"/>
      <c r="I23" s="2"/>
      <c r="L23" s="2"/>
      <c r="M23" s="2"/>
      <c r="O23" s="2"/>
      <c r="P23" s="2"/>
      <c r="R23" s="2"/>
      <c r="S23" s="2"/>
      <c r="U23" s="2"/>
      <c r="V23" s="2"/>
    </row>
    <row r="24" spans="2:22" s="1" customFormat="1" ht="13.5">
      <c r="B24" s="154"/>
      <c r="C24" s="154"/>
      <c r="D24" s="243"/>
      <c r="E24" s="154"/>
      <c r="F24" s="154"/>
      <c r="G24" s="244"/>
      <c r="H24" s="154"/>
      <c r="I24" s="154"/>
      <c r="J24" s="243"/>
      <c r="K24" s="243"/>
      <c r="L24" s="154"/>
      <c r="M24" s="154"/>
      <c r="N24" s="243"/>
      <c r="O24" s="154"/>
      <c r="P24" s="154"/>
      <c r="Q24" s="243"/>
      <c r="R24" s="154"/>
      <c r="S24" s="154"/>
      <c r="T24" s="243"/>
      <c r="U24" s="154"/>
      <c r="V24" s="154"/>
    </row>
    <row r="25" spans="2:22" s="1" customFormat="1" ht="13.5">
      <c r="B25" s="154"/>
      <c r="C25" s="154"/>
      <c r="D25" s="243"/>
      <c r="E25" s="154"/>
      <c r="F25" s="154"/>
      <c r="G25" s="244"/>
      <c r="H25" s="154"/>
      <c r="I25" s="154"/>
      <c r="J25" s="243"/>
      <c r="K25" s="243"/>
      <c r="L25" s="154"/>
      <c r="M25" s="154"/>
      <c r="N25" s="243"/>
      <c r="O25" s="154"/>
      <c r="P25" s="154"/>
      <c r="Q25" s="243"/>
      <c r="R25" s="154"/>
      <c r="S25" s="154"/>
      <c r="T25" s="243"/>
      <c r="U25" s="154"/>
      <c r="V25" s="154"/>
    </row>
    <row r="26" spans="2:22" s="1" customFormat="1" ht="13.5">
      <c r="B26" s="154"/>
      <c r="C26" s="154"/>
      <c r="D26" s="243"/>
      <c r="E26" s="154"/>
      <c r="F26" s="154"/>
      <c r="G26" s="244"/>
      <c r="H26" s="154"/>
      <c r="I26" s="154"/>
      <c r="J26" s="243"/>
      <c r="K26" s="243"/>
      <c r="L26" s="154"/>
      <c r="M26" s="154"/>
      <c r="N26" s="243"/>
      <c r="O26" s="154"/>
      <c r="P26" s="154"/>
      <c r="Q26" s="243"/>
      <c r="R26" s="154"/>
      <c r="S26" s="154"/>
      <c r="T26" s="243"/>
      <c r="U26" s="154"/>
      <c r="V26" s="154"/>
    </row>
    <row r="27" spans="2:22" s="1" customFormat="1" ht="13.5">
      <c r="B27" s="154"/>
      <c r="C27" s="154"/>
      <c r="D27" s="243"/>
      <c r="E27" s="154"/>
      <c r="F27" s="154"/>
      <c r="G27" s="244"/>
      <c r="H27" s="154"/>
      <c r="I27" s="154"/>
      <c r="J27" s="243"/>
      <c r="K27" s="243"/>
      <c r="L27" s="154"/>
      <c r="M27" s="154"/>
      <c r="N27" s="243"/>
      <c r="O27" s="154"/>
      <c r="P27" s="154"/>
      <c r="Q27" s="243"/>
      <c r="R27" s="154"/>
      <c r="S27" s="154"/>
      <c r="T27" s="243"/>
      <c r="U27" s="154"/>
      <c r="V27" s="154"/>
    </row>
    <row r="28" spans="2:22" s="1" customFormat="1" ht="13.5">
      <c r="B28" s="154"/>
      <c r="C28" s="154"/>
      <c r="D28" s="243"/>
      <c r="E28" s="154"/>
      <c r="F28" s="154"/>
      <c r="G28" s="244"/>
      <c r="H28" s="154"/>
      <c r="I28" s="154"/>
      <c r="J28" s="243"/>
      <c r="K28" s="243"/>
      <c r="L28" s="154"/>
      <c r="M28" s="154"/>
      <c r="N28" s="243"/>
      <c r="O28" s="154"/>
      <c r="P28" s="154"/>
      <c r="Q28" s="243"/>
      <c r="R28" s="154"/>
      <c r="S28" s="154"/>
      <c r="T28" s="243"/>
      <c r="U28" s="154"/>
      <c r="V28" s="154"/>
    </row>
    <row r="29" spans="2:22" s="1" customFormat="1" ht="13.5">
      <c r="B29" s="154"/>
      <c r="C29" s="154"/>
      <c r="D29" s="243"/>
      <c r="E29" s="154"/>
      <c r="F29" s="154"/>
      <c r="G29" s="244"/>
      <c r="H29" s="154"/>
      <c r="I29" s="154"/>
      <c r="J29" s="243"/>
      <c r="K29" s="243"/>
      <c r="L29" s="154"/>
      <c r="M29" s="154"/>
      <c r="N29" s="243"/>
      <c r="O29" s="154"/>
      <c r="P29" s="154"/>
      <c r="Q29" s="243"/>
      <c r="R29" s="154"/>
      <c r="S29" s="154"/>
      <c r="T29" s="243"/>
      <c r="U29" s="154"/>
      <c r="V29" s="154"/>
    </row>
    <row r="30" spans="2:22" s="1" customFormat="1" ht="13.5">
      <c r="B30" s="154"/>
      <c r="C30" s="154"/>
      <c r="D30" s="243"/>
      <c r="E30" s="154"/>
      <c r="F30" s="154"/>
      <c r="G30" s="244"/>
      <c r="H30" s="154"/>
      <c r="I30" s="154"/>
      <c r="J30" s="243"/>
      <c r="K30" s="243"/>
      <c r="L30" s="154"/>
      <c r="M30" s="154"/>
      <c r="N30" s="243"/>
      <c r="O30" s="154"/>
      <c r="P30" s="154"/>
      <c r="Q30" s="243"/>
      <c r="R30" s="154"/>
      <c r="S30" s="154"/>
      <c r="T30" s="243"/>
      <c r="U30" s="154"/>
      <c r="V30" s="154"/>
    </row>
    <row r="31" spans="2:22" s="1" customFormat="1" ht="13.5">
      <c r="B31" s="154"/>
      <c r="C31" s="154"/>
      <c r="D31" s="243"/>
      <c r="E31" s="154"/>
      <c r="F31" s="154"/>
      <c r="G31" s="244"/>
      <c r="H31" s="154"/>
      <c r="I31" s="154"/>
      <c r="J31" s="243"/>
      <c r="K31" s="243"/>
      <c r="L31" s="154"/>
      <c r="M31" s="154"/>
      <c r="N31" s="243"/>
      <c r="O31" s="154"/>
      <c r="P31" s="154"/>
      <c r="Q31" s="243"/>
      <c r="R31" s="154"/>
      <c r="S31" s="154"/>
      <c r="T31" s="243"/>
      <c r="U31" s="154"/>
      <c r="V31" s="154"/>
    </row>
    <row r="32" spans="2:22" s="1" customFormat="1" ht="13.5">
      <c r="B32" s="154"/>
      <c r="C32" s="154"/>
      <c r="D32" s="243"/>
      <c r="E32" s="154"/>
      <c r="F32" s="154"/>
      <c r="G32" s="244"/>
      <c r="H32" s="154"/>
      <c r="I32" s="154"/>
      <c r="J32" s="243"/>
      <c r="K32" s="243"/>
      <c r="L32" s="154"/>
      <c r="M32" s="154"/>
      <c r="N32" s="243"/>
      <c r="O32" s="154"/>
      <c r="P32" s="154"/>
      <c r="Q32" s="243"/>
      <c r="R32" s="154"/>
      <c r="S32" s="154"/>
      <c r="T32" s="243"/>
      <c r="U32" s="154"/>
      <c r="V32" s="154"/>
    </row>
    <row r="33" spans="2:22" s="1" customFormat="1" ht="13.5">
      <c r="B33" s="154"/>
      <c r="C33" s="154"/>
      <c r="D33" s="243"/>
      <c r="E33" s="154"/>
      <c r="F33" s="154"/>
      <c r="G33" s="244"/>
      <c r="H33" s="154"/>
      <c r="I33" s="154"/>
      <c r="J33" s="243"/>
      <c r="K33" s="243"/>
      <c r="L33" s="154"/>
      <c r="M33" s="154"/>
      <c r="N33" s="243"/>
      <c r="O33" s="154"/>
      <c r="P33" s="154"/>
      <c r="Q33" s="243"/>
      <c r="R33" s="154"/>
      <c r="S33" s="154"/>
      <c r="T33" s="243"/>
      <c r="U33" s="154"/>
      <c r="V33" s="154"/>
    </row>
    <row r="34" spans="2:22" s="1" customFormat="1" ht="13.5">
      <c r="B34" s="154"/>
      <c r="C34" s="154"/>
      <c r="D34" s="243"/>
      <c r="E34" s="154"/>
      <c r="F34" s="154"/>
      <c r="G34" s="244"/>
      <c r="H34" s="154"/>
      <c r="I34" s="154"/>
      <c r="J34" s="243"/>
      <c r="K34" s="243"/>
      <c r="L34" s="154"/>
      <c r="M34" s="154"/>
      <c r="N34" s="243"/>
      <c r="O34" s="154"/>
      <c r="P34" s="154"/>
      <c r="Q34" s="243"/>
      <c r="R34" s="154"/>
      <c r="S34" s="154"/>
      <c r="T34" s="243"/>
      <c r="U34" s="154"/>
      <c r="V34" s="154"/>
    </row>
    <row r="35" spans="2:22" s="1" customFormat="1" ht="13.5">
      <c r="B35" s="154"/>
      <c r="C35" s="154"/>
      <c r="D35" s="243"/>
      <c r="E35" s="154"/>
      <c r="F35" s="154"/>
      <c r="G35" s="243"/>
      <c r="H35" s="154"/>
      <c r="I35" s="154"/>
      <c r="J35" s="243"/>
      <c r="K35" s="243"/>
      <c r="L35" s="154"/>
      <c r="M35" s="154"/>
      <c r="N35" s="243"/>
      <c r="O35" s="154"/>
      <c r="P35" s="154"/>
      <c r="Q35" s="243"/>
      <c r="R35" s="154"/>
      <c r="S35" s="154"/>
      <c r="T35" s="243"/>
      <c r="U35" s="154"/>
      <c r="V35" s="154"/>
    </row>
    <row r="36" spans="2:22" s="1" customFormat="1" ht="13.5">
      <c r="B36" s="154"/>
      <c r="C36" s="154"/>
      <c r="D36" s="243"/>
      <c r="E36" s="154"/>
      <c r="F36" s="154"/>
      <c r="G36" s="243"/>
      <c r="H36" s="154"/>
      <c r="I36" s="154"/>
      <c r="J36" s="243"/>
      <c r="K36" s="243"/>
      <c r="L36" s="154"/>
      <c r="M36" s="154"/>
      <c r="N36" s="243"/>
      <c r="O36" s="154"/>
      <c r="P36" s="154"/>
      <c r="Q36" s="243"/>
      <c r="R36" s="154"/>
      <c r="S36" s="154"/>
      <c r="T36" s="243"/>
      <c r="U36" s="154"/>
      <c r="V36" s="154"/>
    </row>
    <row r="37" spans="2:22" s="1" customFormat="1" ht="13.5">
      <c r="B37" s="154"/>
      <c r="C37" s="154"/>
      <c r="D37" s="243"/>
      <c r="E37" s="154"/>
      <c r="F37" s="154"/>
      <c r="G37" s="243"/>
      <c r="H37" s="154"/>
      <c r="I37" s="154"/>
      <c r="J37" s="243"/>
      <c r="K37" s="243"/>
      <c r="L37" s="154"/>
      <c r="M37" s="154"/>
      <c r="N37" s="243"/>
      <c r="O37" s="154"/>
      <c r="P37" s="154"/>
      <c r="Q37" s="243"/>
      <c r="R37" s="154"/>
      <c r="S37" s="154"/>
      <c r="T37" s="243"/>
      <c r="U37" s="154"/>
      <c r="V37" s="154"/>
    </row>
    <row r="38" spans="2:22" s="1" customFormat="1" ht="13.5">
      <c r="B38" s="154"/>
      <c r="C38" s="154"/>
      <c r="D38" s="243"/>
      <c r="E38" s="154"/>
      <c r="F38" s="154"/>
      <c r="G38" s="243"/>
      <c r="H38" s="154"/>
      <c r="I38" s="154"/>
      <c r="J38" s="243"/>
      <c r="K38" s="243"/>
      <c r="L38" s="154"/>
      <c r="M38" s="154"/>
      <c r="N38" s="243"/>
      <c r="O38" s="154"/>
      <c r="P38" s="154"/>
      <c r="Q38" s="243"/>
      <c r="R38" s="154"/>
      <c r="S38" s="154"/>
      <c r="T38" s="243"/>
      <c r="U38" s="154"/>
      <c r="V38" s="154"/>
    </row>
    <row r="39" spans="2:22" s="1" customFormat="1" ht="13.5">
      <c r="B39" s="154"/>
      <c r="C39" s="154"/>
      <c r="D39" s="243"/>
      <c r="E39" s="154"/>
      <c r="F39" s="154"/>
      <c r="G39" s="243"/>
      <c r="H39" s="154"/>
      <c r="I39" s="154"/>
      <c r="J39" s="243"/>
      <c r="K39" s="243"/>
      <c r="L39" s="154"/>
      <c r="M39" s="154"/>
      <c r="N39" s="243"/>
      <c r="O39" s="154"/>
      <c r="P39" s="154"/>
      <c r="Q39" s="243"/>
      <c r="R39" s="154"/>
      <c r="S39" s="154"/>
      <c r="T39" s="243"/>
      <c r="U39" s="154"/>
      <c r="V39" s="154"/>
    </row>
    <row r="40" spans="2:22" s="1" customFormat="1" ht="13.5">
      <c r="B40" s="154"/>
      <c r="C40" s="154"/>
      <c r="D40" s="243"/>
      <c r="E40" s="154"/>
      <c r="F40" s="154"/>
      <c r="G40" s="243"/>
      <c r="H40" s="154"/>
      <c r="I40" s="154"/>
      <c r="J40" s="243"/>
      <c r="K40" s="243"/>
      <c r="L40" s="154"/>
      <c r="M40" s="154"/>
      <c r="N40" s="243"/>
      <c r="O40" s="154"/>
      <c r="P40" s="154"/>
      <c r="Q40" s="243"/>
      <c r="R40" s="154"/>
      <c r="S40" s="154"/>
      <c r="T40" s="243"/>
      <c r="U40" s="154"/>
      <c r="V40" s="154"/>
    </row>
    <row r="41" spans="2:22" s="1" customFormat="1" ht="13.5">
      <c r="B41" s="154"/>
      <c r="C41" s="154"/>
      <c r="D41" s="243"/>
      <c r="E41" s="154"/>
      <c r="F41" s="154"/>
      <c r="G41" s="243"/>
      <c r="H41" s="154"/>
      <c r="I41" s="154"/>
      <c r="J41" s="243"/>
      <c r="K41" s="243"/>
      <c r="L41" s="154"/>
      <c r="M41" s="154"/>
      <c r="N41" s="243"/>
      <c r="O41" s="154"/>
      <c r="P41" s="154"/>
      <c r="Q41" s="243"/>
      <c r="R41" s="154"/>
      <c r="S41" s="154"/>
      <c r="T41" s="243"/>
      <c r="U41" s="154"/>
      <c r="V41" s="154"/>
    </row>
    <row r="42" spans="2:22" s="1" customFormat="1" ht="13.5">
      <c r="B42" s="154"/>
      <c r="C42" s="154"/>
      <c r="D42" s="243"/>
      <c r="E42" s="154"/>
      <c r="F42" s="154"/>
      <c r="G42" s="243"/>
      <c r="H42" s="154"/>
      <c r="I42" s="154"/>
      <c r="J42" s="243"/>
      <c r="K42" s="243"/>
      <c r="L42" s="154"/>
      <c r="M42" s="154"/>
      <c r="N42" s="243"/>
      <c r="O42" s="154"/>
      <c r="P42" s="154"/>
      <c r="Q42" s="243"/>
      <c r="R42" s="154"/>
      <c r="S42" s="154"/>
      <c r="T42" s="243"/>
      <c r="U42" s="154"/>
      <c r="V42" s="154"/>
    </row>
    <row r="43" spans="2:22" s="1" customFormat="1" ht="13.5">
      <c r="B43" s="154"/>
      <c r="C43" s="154"/>
      <c r="D43" s="243"/>
      <c r="E43" s="154"/>
      <c r="F43" s="154"/>
      <c r="G43" s="243"/>
      <c r="H43" s="154"/>
      <c r="I43" s="154"/>
      <c r="J43" s="243"/>
      <c r="K43" s="243"/>
      <c r="L43" s="154"/>
      <c r="M43" s="154"/>
      <c r="N43" s="243"/>
      <c r="O43" s="154"/>
      <c r="P43" s="154"/>
      <c r="Q43" s="243"/>
      <c r="R43" s="154"/>
      <c r="S43" s="154"/>
      <c r="T43" s="243"/>
      <c r="U43" s="154"/>
      <c r="V43" s="154"/>
    </row>
    <row r="44" spans="2:22" ht="13.5">
      <c r="B44" s="2"/>
      <c r="C44" s="2"/>
      <c r="E44" s="2"/>
      <c r="F44" s="2"/>
      <c r="H44" s="2"/>
      <c r="I44" s="2"/>
      <c r="L44" s="2"/>
      <c r="M44" s="2"/>
      <c r="O44" s="2"/>
      <c r="P44" s="2"/>
      <c r="R44" s="2"/>
      <c r="S44" s="2"/>
      <c r="U44" s="2"/>
      <c r="V44" s="2"/>
    </row>
    <row r="45" spans="2:22" ht="13.5">
      <c r="B45" s="2"/>
      <c r="C45" s="2"/>
      <c r="E45" s="2"/>
      <c r="F45" s="2"/>
      <c r="H45" s="2"/>
      <c r="I45" s="2"/>
      <c r="L45" s="2"/>
      <c r="M45" s="2"/>
      <c r="O45" s="2"/>
      <c r="P45" s="2"/>
      <c r="R45" s="2"/>
      <c r="S45" s="2"/>
      <c r="U45" s="2"/>
      <c r="V45" s="2"/>
    </row>
    <row r="46" spans="2:22" ht="13.5">
      <c r="B46" s="2"/>
      <c r="C46" s="2"/>
      <c r="E46" s="2"/>
      <c r="F46" s="2"/>
      <c r="H46" s="2"/>
      <c r="I46" s="2"/>
      <c r="L46" s="2"/>
      <c r="M46" s="2"/>
      <c r="O46" s="2"/>
      <c r="P46" s="2"/>
      <c r="R46" s="2"/>
      <c r="S46" s="2"/>
      <c r="U46" s="2"/>
      <c r="V46" s="2"/>
    </row>
    <row r="47" spans="2:22" ht="13.5">
      <c r="B47" s="2"/>
      <c r="C47" s="2"/>
      <c r="E47" s="2"/>
      <c r="F47" s="2"/>
      <c r="H47" s="2"/>
      <c r="I47" s="2"/>
      <c r="L47" s="2"/>
      <c r="M47" s="2"/>
      <c r="O47" s="2"/>
      <c r="P47" s="2"/>
      <c r="R47" s="2"/>
      <c r="S47" s="2"/>
      <c r="U47" s="2"/>
      <c r="V47" s="2"/>
    </row>
    <row r="48" spans="2:22" ht="13.5">
      <c r="B48" s="2"/>
      <c r="C48" s="2"/>
      <c r="E48" s="2"/>
      <c r="F48" s="2"/>
      <c r="H48" s="2"/>
      <c r="I48" s="2"/>
      <c r="L48" s="2"/>
      <c r="M48" s="2"/>
      <c r="O48" s="2"/>
      <c r="P48" s="2"/>
      <c r="R48" s="2"/>
      <c r="S48" s="2"/>
      <c r="U48" s="2"/>
      <c r="V48" s="2"/>
    </row>
    <row r="49" spans="2:22" ht="13.5">
      <c r="B49" s="2"/>
      <c r="C49" s="2"/>
      <c r="E49" s="2"/>
      <c r="F49" s="2"/>
      <c r="H49" s="2"/>
      <c r="I49" s="2"/>
      <c r="L49" s="2"/>
      <c r="M49" s="2"/>
      <c r="O49" s="2"/>
      <c r="P49" s="2"/>
      <c r="R49" s="2"/>
      <c r="S49" s="2"/>
      <c r="U49" s="2"/>
      <c r="V49" s="2"/>
    </row>
    <row r="50" spans="2:22" ht="13.5">
      <c r="B50" s="2"/>
      <c r="C50" s="2"/>
      <c r="E50" s="2"/>
      <c r="F50" s="2"/>
      <c r="H50" s="2"/>
      <c r="I50" s="2"/>
      <c r="L50" s="2"/>
      <c r="M50" s="2"/>
      <c r="O50" s="2"/>
      <c r="P50" s="2"/>
      <c r="R50" s="2"/>
      <c r="S50" s="2"/>
      <c r="U50" s="2"/>
      <c r="V50" s="2"/>
    </row>
    <row r="51" spans="1:22" s="159" customFormat="1" ht="105.75" customHeight="1">
      <c r="A51" s="155"/>
      <c r="B51" s="3"/>
      <c r="C51" s="3"/>
      <c r="D51" s="245"/>
      <c r="E51" s="86"/>
      <c r="F51" s="158"/>
      <c r="G51" s="246"/>
      <c r="H51" s="188"/>
      <c r="I51" s="158"/>
      <c r="J51" s="246"/>
      <c r="K51" s="246"/>
      <c r="L51" s="3"/>
      <c r="M51" s="158"/>
      <c r="N51" s="246"/>
      <c r="O51" s="155"/>
      <c r="P51" s="158"/>
      <c r="Q51" s="247"/>
      <c r="S51" s="158"/>
      <c r="T51" s="247"/>
      <c r="V51" s="158"/>
    </row>
    <row r="52" spans="1:22" s="159" customFormat="1" ht="105.75" customHeight="1">
      <c r="A52" s="155"/>
      <c r="B52" s="3"/>
      <c r="C52" s="3"/>
      <c r="D52" s="245"/>
      <c r="E52" s="86"/>
      <c r="F52" s="158"/>
      <c r="G52" s="246"/>
      <c r="H52" s="188"/>
      <c r="I52" s="158"/>
      <c r="J52" s="246"/>
      <c r="K52" s="246"/>
      <c r="L52" s="3"/>
      <c r="M52" s="158"/>
      <c r="N52" s="246"/>
      <c r="O52" s="155"/>
      <c r="P52" s="158"/>
      <c r="Q52" s="247"/>
      <c r="S52" s="158"/>
      <c r="T52" s="247"/>
      <c r="V52" s="158"/>
    </row>
    <row r="53" spans="1:22" s="159" customFormat="1" ht="69" customHeight="1">
      <c r="A53" s="155"/>
      <c r="B53" s="3"/>
      <c r="C53" s="3"/>
      <c r="D53" s="245"/>
      <c r="E53" s="86"/>
      <c r="F53" s="158"/>
      <c r="G53" s="246"/>
      <c r="H53" s="188"/>
      <c r="I53" s="158"/>
      <c r="J53" s="246"/>
      <c r="K53" s="246"/>
      <c r="L53" s="3"/>
      <c r="M53" s="158"/>
      <c r="N53" s="246"/>
      <c r="O53" s="155"/>
      <c r="P53" s="158"/>
      <c r="Q53" s="247"/>
      <c r="S53" s="158"/>
      <c r="T53" s="247"/>
      <c r="V53" s="158"/>
    </row>
  </sheetData>
  <mergeCells count="9">
    <mergeCell ref="A1:J1"/>
    <mergeCell ref="L1:V1"/>
    <mergeCell ref="B3:J3"/>
    <mergeCell ref="N3:V3"/>
    <mergeCell ref="D4:F4"/>
    <mergeCell ref="G4:I4"/>
    <mergeCell ref="L4:M4"/>
    <mergeCell ref="N4:P4"/>
    <mergeCell ref="T4:V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I1">
      <selection activeCell="E14" sqref="E14"/>
    </sheetView>
  </sheetViews>
  <sheetFormatPr defaultColWidth="8.88671875" defaultRowHeight="13.5"/>
  <cols>
    <col min="1" max="1" width="14.5546875" style="121" customWidth="1"/>
    <col min="2" max="2" width="5.10546875" style="122" customWidth="1"/>
    <col min="3" max="3" width="7.99609375" style="123" customWidth="1"/>
    <col min="4" max="4" width="5.10546875" style="122" customWidth="1"/>
    <col min="5" max="5" width="7.77734375" style="123" customWidth="1"/>
    <col min="6" max="6" width="6.88671875" style="122" customWidth="1"/>
    <col min="7" max="7" width="5.10546875" style="122" customWidth="1"/>
    <col min="8" max="8" width="6.5546875" style="123" customWidth="1"/>
    <col min="9" max="10" width="5.10546875" style="122" customWidth="1"/>
    <col min="11" max="11" width="7.77734375" style="123" customWidth="1"/>
    <col min="12" max="12" width="7.6640625" style="122" customWidth="1"/>
    <col min="13" max="13" width="2.77734375" style="248" customWidth="1"/>
    <col min="14" max="14" width="5.4453125" style="122" customWidth="1"/>
    <col min="15" max="15" width="6.99609375" style="123" customWidth="1"/>
    <col min="16" max="17" width="6.3359375" style="122" customWidth="1"/>
    <col min="18" max="18" width="6.3359375" style="123" customWidth="1"/>
    <col min="19" max="19" width="6.3359375" style="122" customWidth="1"/>
    <col min="20" max="20" width="7.77734375" style="123" customWidth="1"/>
    <col min="21" max="21" width="7.21484375" style="123" customWidth="1"/>
    <col min="22" max="22" width="6.3359375" style="123" customWidth="1"/>
    <col min="23" max="23" width="7.77734375" style="123" customWidth="1"/>
    <col min="24" max="24" width="6.3359375" style="123" customWidth="1"/>
    <col min="25" max="16384" width="8.88671875" style="1" customWidth="1"/>
  </cols>
  <sheetData>
    <row r="1" spans="1:24" s="9" customFormat="1" ht="45" customHeight="1">
      <c r="A1" s="89" t="s">
        <v>150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49"/>
      <c r="N1" s="50" t="s">
        <v>151</v>
      </c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6" customFormat="1" ht="25.5" customHeight="1">
      <c r="A2" s="125" t="s">
        <v>88</v>
      </c>
      <c r="B2" s="126"/>
      <c r="C2" s="127"/>
      <c r="D2" s="126"/>
      <c r="E2" s="126"/>
      <c r="F2" s="126"/>
      <c r="G2" s="126"/>
      <c r="H2" s="127"/>
      <c r="I2" s="126"/>
      <c r="J2" s="126"/>
      <c r="K2" s="127"/>
      <c r="L2" s="126"/>
      <c r="M2" s="116"/>
      <c r="N2" s="126"/>
      <c r="O2" s="127"/>
      <c r="P2" s="126"/>
      <c r="Q2" s="126"/>
      <c r="R2" s="127"/>
      <c r="S2" s="126"/>
      <c r="T2" s="127"/>
      <c r="U2" s="127"/>
      <c r="V2" s="127"/>
      <c r="W2" s="127"/>
      <c r="X2" s="92" t="s">
        <v>98</v>
      </c>
    </row>
    <row r="3" spans="1:24" s="23" customFormat="1" ht="16.5" customHeight="1">
      <c r="A3" s="17" t="s">
        <v>4</v>
      </c>
      <c r="B3" s="208" t="s">
        <v>152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32"/>
      <c r="N3" s="60" t="s">
        <v>153</v>
      </c>
      <c r="O3" s="60"/>
      <c r="P3" s="60"/>
      <c r="Q3" s="208" t="s">
        <v>154</v>
      </c>
      <c r="R3" s="208"/>
      <c r="S3" s="208"/>
      <c r="T3" s="208"/>
      <c r="U3" s="208"/>
      <c r="V3" s="208"/>
      <c r="W3" s="208"/>
      <c r="X3" s="208"/>
    </row>
    <row r="4" spans="1:24" s="23" customFormat="1" ht="15.75" customHeight="1">
      <c r="A4" s="24" t="s">
        <v>8</v>
      </c>
      <c r="B4" s="67" t="s">
        <v>126</v>
      </c>
      <c r="C4" s="25" t="s">
        <v>93</v>
      </c>
      <c r="D4" s="212" t="s">
        <v>155</v>
      </c>
      <c r="E4" s="212"/>
      <c r="F4" s="212"/>
      <c r="G4" s="132"/>
      <c r="H4" s="250" t="s">
        <v>156</v>
      </c>
      <c r="I4" s="24"/>
      <c r="J4" s="250" t="s">
        <v>157</v>
      </c>
      <c r="K4" s="250"/>
      <c r="L4" s="250"/>
      <c r="M4" s="132"/>
      <c r="N4" s="197" t="s">
        <v>158</v>
      </c>
      <c r="O4" s="197"/>
      <c r="P4" s="197"/>
      <c r="Q4" s="67" t="s">
        <v>126</v>
      </c>
      <c r="R4" s="25" t="s">
        <v>159</v>
      </c>
      <c r="S4" s="212" t="s">
        <v>160</v>
      </c>
      <c r="T4" s="212"/>
      <c r="U4" s="212"/>
      <c r="V4" s="250" t="s">
        <v>161</v>
      </c>
      <c r="W4" s="250"/>
      <c r="X4" s="250"/>
    </row>
    <row r="5" spans="1:24" s="23" customFormat="1" ht="15.75" customHeight="1">
      <c r="A5" s="24" t="s">
        <v>17</v>
      </c>
      <c r="B5" s="177"/>
      <c r="C5" s="132"/>
      <c r="D5" s="67" t="s">
        <v>128</v>
      </c>
      <c r="E5" s="26" t="s">
        <v>93</v>
      </c>
      <c r="F5" s="174"/>
      <c r="G5" s="67" t="s">
        <v>128</v>
      </c>
      <c r="H5" s="26" t="s">
        <v>93</v>
      </c>
      <c r="I5" s="174"/>
      <c r="J5" s="67" t="s">
        <v>128</v>
      </c>
      <c r="K5" s="20" t="s">
        <v>93</v>
      </c>
      <c r="L5" s="219"/>
      <c r="M5" s="132"/>
      <c r="N5" s="55" t="s">
        <v>128</v>
      </c>
      <c r="O5" s="26" t="s">
        <v>93</v>
      </c>
      <c r="P5" s="174"/>
      <c r="Q5" s="177"/>
      <c r="R5" s="177"/>
      <c r="S5" s="55" t="s">
        <v>128</v>
      </c>
      <c r="T5" s="20" t="s">
        <v>93</v>
      </c>
      <c r="U5" s="174"/>
      <c r="V5" s="55" t="s">
        <v>128</v>
      </c>
      <c r="W5" s="20" t="s">
        <v>93</v>
      </c>
      <c r="X5" s="219"/>
    </row>
    <row r="6" spans="1:24" s="23" customFormat="1" ht="15.75" customHeight="1">
      <c r="A6" s="32" t="s">
        <v>23</v>
      </c>
      <c r="B6" s="221" t="s">
        <v>71</v>
      </c>
      <c r="C6" s="222" t="s">
        <v>85</v>
      </c>
      <c r="D6" s="221" t="s">
        <v>71</v>
      </c>
      <c r="E6" s="222" t="s">
        <v>85</v>
      </c>
      <c r="F6" s="224" t="s">
        <v>95</v>
      </c>
      <c r="G6" s="221" t="s">
        <v>71</v>
      </c>
      <c r="H6" s="222" t="s">
        <v>85</v>
      </c>
      <c r="I6" s="224" t="s">
        <v>95</v>
      </c>
      <c r="J6" s="221" t="s">
        <v>71</v>
      </c>
      <c r="K6" s="227" t="s">
        <v>85</v>
      </c>
      <c r="L6" s="228" t="s">
        <v>95</v>
      </c>
      <c r="M6" s="251"/>
      <c r="N6" s="221" t="s">
        <v>71</v>
      </c>
      <c r="O6" s="229" t="s">
        <v>85</v>
      </c>
      <c r="P6" s="224" t="s">
        <v>95</v>
      </c>
      <c r="Q6" s="221" t="s">
        <v>71</v>
      </c>
      <c r="R6" s="221" t="s">
        <v>162</v>
      </c>
      <c r="S6" s="221" t="s">
        <v>71</v>
      </c>
      <c r="T6" s="229" t="s">
        <v>85</v>
      </c>
      <c r="U6" s="224" t="s">
        <v>95</v>
      </c>
      <c r="V6" s="221" t="s">
        <v>71</v>
      </c>
      <c r="W6" s="222" t="s">
        <v>85</v>
      </c>
      <c r="X6" s="228" t="s">
        <v>95</v>
      </c>
    </row>
    <row r="7" spans="1:24" s="16" customFormat="1" ht="41.25" customHeight="1">
      <c r="A7" s="24">
        <v>2003</v>
      </c>
      <c r="B7" s="230">
        <f aca="true" t="shared" si="0" ref="B7:C9">SUM(D7,G7,J7,N7)</f>
        <v>410.1</v>
      </c>
      <c r="C7" s="230">
        <f t="shared" si="0"/>
        <v>18942</v>
      </c>
      <c r="D7" s="75">
        <v>401.1</v>
      </c>
      <c r="E7" s="75">
        <v>18612</v>
      </c>
      <c r="F7" s="37">
        <v>22351</v>
      </c>
      <c r="G7" s="75" t="s">
        <v>30</v>
      </c>
      <c r="H7" s="75">
        <v>3</v>
      </c>
      <c r="I7" s="37">
        <v>8202</v>
      </c>
      <c r="J7" s="75">
        <v>3</v>
      </c>
      <c r="K7" s="75">
        <v>42</v>
      </c>
      <c r="L7" s="37">
        <v>8400</v>
      </c>
      <c r="M7" s="252"/>
      <c r="N7" s="75">
        <v>6</v>
      </c>
      <c r="O7" s="75">
        <v>285</v>
      </c>
      <c r="P7" s="37">
        <v>30000</v>
      </c>
      <c r="Q7" s="230">
        <f aca="true" t="shared" si="1" ref="Q7:R9">SUM(S7,V7)</f>
        <v>164</v>
      </c>
      <c r="R7" s="37">
        <f t="shared" si="1"/>
        <v>5590</v>
      </c>
      <c r="S7" s="230">
        <v>164</v>
      </c>
      <c r="T7" s="230">
        <v>5590</v>
      </c>
      <c r="U7" s="37">
        <v>20456</v>
      </c>
      <c r="V7" s="230" t="s">
        <v>30</v>
      </c>
      <c r="W7" s="230" t="s">
        <v>30</v>
      </c>
      <c r="X7" s="253" t="s">
        <v>30</v>
      </c>
    </row>
    <row r="8" spans="1:24" s="16" customFormat="1" ht="41.25" customHeight="1">
      <c r="A8" s="24">
        <v>2004</v>
      </c>
      <c r="B8" s="230">
        <f t="shared" si="0"/>
        <v>332.7</v>
      </c>
      <c r="C8" s="230">
        <f t="shared" si="0"/>
        <v>16306</v>
      </c>
      <c r="D8" s="75">
        <v>316.2</v>
      </c>
      <c r="E8" s="75">
        <v>15817.2</v>
      </c>
      <c r="F8" s="37">
        <v>37239</v>
      </c>
      <c r="G8" s="75">
        <v>0.5</v>
      </c>
      <c r="H8" s="75">
        <v>7</v>
      </c>
      <c r="I8" s="37">
        <v>4300</v>
      </c>
      <c r="J8" s="75">
        <v>10.9</v>
      </c>
      <c r="K8" s="75">
        <v>215.9</v>
      </c>
      <c r="L8" s="37">
        <v>9464</v>
      </c>
      <c r="M8" s="252"/>
      <c r="N8" s="75">
        <v>5.1000000000000005</v>
      </c>
      <c r="O8" s="75">
        <v>265.9</v>
      </c>
      <c r="P8" s="37">
        <v>10414</v>
      </c>
      <c r="Q8" s="230">
        <f t="shared" si="1"/>
        <v>116</v>
      </c>
      <c r="R8" s="37">
        <f t="shared" si="1"/>
        <v>4913.2</v>
      </c>
      <c r="S8" s="230">
        <v>116</v>
      </c>
      <c r="T8" s="230">
        <v>4913.2</v>
      </c>
      <c r="U8" s="37">
        <v>30514</v>
      </c>
      <c r="V8" s="230" t="s">
        <v>30</v>
      </c>
      <c r="W8" s="230" t="s">
        <v>30</v>
      </c>
      <c r="X8" s="253" t="s">
        <v>30</v>
      </c>
    </row>
    <row r="9" spans="1:24" s="16" customFormat="1" ht="41.25" customHeight="1">
      <c r="A9" s="24">
        <v>2005</v>
      </c>
      <c r="B9" s="230">
        <f t="shared" si="0"/>
        <v>184.50000000000003</v>
      </c>
      <c r="C9" s="230">
        <f t="shared" si="0"/>
        <v>3104.7</v>
      </c>
      <c r="D9" s="254">
        <f>SUM(D12:D18)</f>
        <v>173.00000000000003</v>
      </c>
      <c r="E9" s="254">
        <f>SUM(E12:E18)</f>
        <v>857.8</v>
      </c>
      <c r="F9" s="255">
        <f>AVERAGE(F12:F18)</f>
        <v>4159.142857142857</v>
      </c>
      <c r="G9" s="256">
        <v>0</v>
      </c>
      <c r="H9" s="256">
        <f>SUM(H12:H18)</f>
        <v>0</v>
      </c>
      <c r="I9" s="256">
        <f>AVERAGE(I12:I18)</f>
        <v>0</v>
      </c>
      <c r="J9" s="254">
        <f>SUM(J12:J18)</f>
        <v>11.5</v>
      </c>
      <c r="K9" s="257">
        <f>SUM(K12:K18)</f>
        <v>2246.9</v>
      </c>
      <c r="L9" s="255">
        <f>AVERAGE(L12,L14,L16)</f>
        <v>2754.6666666666665</v>
      </c>
      <c r="M9" s="258"/>
      <c r="N9" s="256">
        <f>SUM(N12:N12)</f>
        <v>0</v>
      </c>
      <c r="O9" s="256">
        <f>SUM(O12:O12)</f>
        <v>0</v>
      </c>
      <c r="P9" s="256">
        <f>AVERAGE(P12:P12)</f>
        <v>0</v>
      </c>
      <c r="Q9" s="230">
        <f t="shared" si="1"/>
        <v>86.9</v>
      </c>
      <c r="R9" s="37">
        <f t="shared" si="1"/>
        <v>161.3</v>
      </c>
      <c r="S9" s="254">
        <f>SUM(S12:S18)</f>
        <v>86.9</v>
      </c>
      <c r="T9" s="254">
        <f>SUM(T12:T18)</f>
        <v>161.3</v>
      </c>
      <c r="U9" s="255">
        <f>AVERAGE(U12:U18)</f>
        <v>2723.4285714285716</v>
      </c>
      <c r="V9" s="230" t="s">
        <v>30</v>
      </c>
      <c r="W9" s="230" t="s">
        <v>30</v>
      </c>
      <c r="X9" s="230" t="s">
        <v>30</v>
      </c>
    </row>
    <row r="10" spans="1:24" s="16" customFormat="1" ht="41.25" customHeight="1">
      <c r="A10" s="24">
        <v>2006</v>
      </c>
      <c r="B10" s="230">
        <v>307.40000000000003</v>
      </c>
      <c r="C10" s="230">
        <v>15560.7</v>
      </c>
      <c r="D10" s="254">
        <v>293.90000000000003</v>
      </c>
      <c r="E10" s="254">
        <v>15034</v>
      </c>
      <c r="F10" s="255">
        <v>5159.666666666667</v>
      </c>
      <c r="G10" s="256">
        <v>0</v>
      </c>
      <c r="H10" s="256">
        <v>0</v>
      </c>
      <c r="I10" s="256">
        <v>0</v>
      </c>
      <c r="J10" s="254">
        <v>13.5</v>
      </c>
      <c r="K10" s="257">
        <v>526.7</v>
      </c>
      <c r="L10" s="256">
        <v>0</v>
      </c>
      <c r="M10" s="258"/>
      <c r="N10" s="256">
        <v>0</v>
      </c>
      <c r="O10" s="256">
        <v>0</v>
      </c>
      <c r="P10" s="256">
        <v>0</v>
      </c>
      <c r="Q10" s="230">
        <v>111.1</v>
      </c>
      <c r="R10" s="37">
        <v>4960</v>
      </c>
      <c r="S10" s="254">
        <v>111.1</v>
      </c>
      <c r="T10" s="254">
        <v>4960</v>
      </c>
      <c r="U10" s="255">
        <v>3947.8333333333335</v>
      </c>
      <c r="V10" s="230" t="s">
        <v>30</v>
      </c>
      <c r="W10" s="230" t="s">
        <v>30</v>
      </c>
      <c r="X10" s="230" t="s">
        <v>30</v>
      </c>
    </row>
    <row r="11" spans="1:24" s="16" customFormat="1" ht="41.25" customHeight="1">
      <c r="A11" s="39">
        <v>2007</v>
      </c>
      <c r="B11" s="259">
        <f>D11+G11+J11+N11</f>
        <v>184.50000000000003</v>
      </c>
      <c r="C11" s="260">
        <f>E11+H11+K11+O11</f>
        <v>3104.7</v>
      </c>
      <c r="D11" s="259">
        <f>SUM(D12:D18)</f>
        <v>173.00000000000003</v>
      </c>
      <c r="E11" s="259">
        <f>SUM(E12:E18)</f>
        <v>857.8</v>
      </c>
      <c r="F11" s="261">
        <f>SUM(F12:F18)/7</f>
        <v>4159.142857142857</v>
      </c>
      <c r="G11" s="148">
        <v>0</v>
      </c>
      <c r="H11" s="148">
        <f>SUM(H12:H18)</f>
        <v>0</v>
      </c>
      <c r="I11" s="148">
        <f>SUM(I12:I18)/7</f>
        <v>0</v>
      </c>
      <c r="J11" s="259">
        <f>SUM(J12:J18)</f>
        <v>11.5</v>
      </c>
      <c r="K11" s="259">
        <f>SUM(K12:K18)</f>
        <v>2246.9</v>
      </c>
      <c r="L11" s="262">
        <f>SUM(L12:L18)/7</f>
        <v>1794.857142857143</v>
      </c>
      <c r="M11" s="263"/>
      <c r="N11" s="148">
        <f>SUM(N12:N18)</f>
        <v>0</v>
      </c>
      <c r="O11" s="148">
        <f>SUM(O12:O18)</f>
        <v>0</v>
      </c>
      <c r="P11" s="148">
        <f>SUM(P12:P18)/7</f>
        <v>0</v>
      </c>
      <c r="Q11" s="148">
        <v>0</v>
      </c>
      <c r="R11" s="148">
        <v>0</v>
      </c>
      <c r="S11" s="259">
        <f>SUM(S12:S18)</f>
        <v>86.9</v>
      </c>
      <c r="T11" s="259">
        <f>SUM(T12:T18)</f>
        <v>161.3</v>
      </c>
      <c r="U11" s="262">
        <f>SUM(U12:U18)/5</f>
        <v>3812.8</v>
      </c>
      <c r="V11" s="148">
        <f>SUM(V12:V18)</f>
        <v>0</v>
      </c>
      <c r="W11" s="148">
        <f>SUM(W12:W18)</f>
        <v>0</v>
      </c>
      <c r="X11" s="148">
        <f>SUM(X12:X18)/7</f>
        <v>0</v>
      </c>
    </row>
    <row r="12" spans="1:24" s="16" customFormat="1" ht="41.25" customHeight="1">
      <c r="A12" s="43" t="s">
        <v>31</v>
      </c>
      <c r="B12" s="59">
        <f aca="true" t="shared" si="2" ref="B12:C18">D12+G12+J12+N12</f>
        <v>6.4</v>
      </c>
      <c r="C12" s="230">
        <f t="shared" si="2"/>
        <v>180</v>
      </c>
      <c r="D12" s="59">
        <v>5.3</v>
      </c>
      <c r="E12" s="132">
        <v>148</v>
      </c>
      <c r="F12" s="264">
        <v>2600</v>
      </c>
      <c r="G12" s="149">
        <v>0</v>
      </c>
      <c r="H12" s="149">
        <v>0</v>
      </c>
      <c r="I12" s="149">
        <v>0</v>
      </c>
      <c r="J12" s="59">
        <v>1.1</v>
      </c>
      <c r="K12" s="59">
        <v>32</v>
      </c>
      <c r="L12" s="59">
        <v>5050</v>
      </c>
      <c r="M12" s="132"/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59">
        <v>10</v>
      </c>
      <c r="T12" s="132">
        <v>42</v>
      </c>
      <c r="U12" s="264">
        <v>4010</v>
      </c>
      <c r="V12" s="149">
        <v>0</v>
      </c>
      <c r="W12" s="149">
        <v>0</v>
      </c>
      <c r="X12" s="149">
        <v>0</v>
      </c>
    </row>
    <row r="13" spans="1:24" s="16" customFormat="1" ht="41.25" customHeight="1">
      <c r="A13" s="43" t="s">
        <v>32</v>
      </c>
      <c r="B13" s="59">
        <f t="shared" si="2"/>
        <v>14.2</v>
      </c>
      <c r="C13" s="230">
        <f t="shared" si="2"/>
        <v>2330</v>
      </c>
      <c r="D13" s="265">
        <v>5.2</v>
      </c>
      <c r="E13" s="132">
        <v>130</v>
      </c>
      <c r="F13" s="264">
        <v>2500</v>
      </c>
      <c r="G13" s="149">
        <v>0</v>
      </c>
      <c r="H13" s="149">
        <v>0</v>
      </c>
      <c r="I13" s="149">
        <v>0</v>
      </c>
      <c r="J13" s="265">
        <v>9</v>
      </c>
      <c r="K13" s="59">
        <v>2200</v>
      </c>
      <c r="L13" s="59">
        <v>4300</v>
      </c>
      <c r="M13" s="132"/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266">
        <v>0</v>
      </c>
      <c r="V13" s="149">
        <v>0</v>
      </c>
      <c r="W13" s="149">
        <v>0</v>
      </c>
      <c r="X13" s="149">
        <v>0</v>
      </c>
    </row>
    <row r="14" spans="1:24" s="16" customFormat="1" ht="41.25" customHeight="1">
      <c r="A14" s="43" t="s">
        <v>33</v>
      </c>
      <c r="B14" s="59">
        <f t="shared" si="2"/>
        <v>15.4</v>
      </c>
      <c r="C14" s="230">
        <f t="shared" si="2"/>
        <v>92.60000000000001</v>
      </c>
      <c r="D14" s="265">
        <v>14</v>
      </c>
      <c r="E14" s="134">
        <v>77.7</v>
      </c>
      <c r="F14" s="264">
        <v>5710</v>
      </c>
      <c r="G14" s="237">
        <v>0</v>
      </c>
      <c r="H14" s="237">
        <v>0</v>
      </c>
      <c r="I14" s="237">
        <v>0</v>
      </c>
      <c r="J14" s="265">
        <v>1.4</v>
      </c>
      <c r="K14" s="265">
        <v>14.9</v>
      </c>
      <c r="L14" s="265">
        <v>3214</v>
      </c>
      <c r="M14" s="132"/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65">
        <v>10</v>
      </c>
      <c r="T14" s="134">
        <v>39.300000000000004</v>
      </c>
      <c r="U14" s="264">
        <v>3925</v>
      </c>
      <c r="V14" s="237">
        <v>0</v>
      </c>
      <c r="W14" s="237">
        <v>0</v>
      </c>
      <c r="X14" s="237">
        <v>0</v>
      </c>
    </row>
    <row r="15" spans="1:24" s="16" customFormat="1" ht="41.25" customHeight="1">
      <c r="A15" s="43" t="s">
        <v>34</v>
      </c>
      <c r="B15" s="59">
        <f t="shared" si="2"/>
        <v>6.9</v>
      </c>
      <c r="C15" s="230">
        <f t="shared" si="2"/>
        <v>25.3</v>
      </c>
      <c r="D15" s="265">
        <v>6.9</v>
      </c>
      <c r="E15" s="134">
        <v>25.3</v>
      </c>
      <c r="F15" s="264">
        <v>1578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132"/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266">
        <v>0</v>
      </c>
      <c r="V15" s="237">
        <v>0</v>
      </c>
      <c r="W15" s="237">
        <v>0</v>
      </c>
      <c r="X15" s="237">
        <v>0</v>
      </c>
    </row>
    <row r="16" spans="1:24" s="16" customFormat="1" ht="41.25" customHeight="1">
      <c r="A16" s="43" t="s">
        <v>35</v>
      </c>
      <c r="B16" s="59">
        <f t="shared" si="2"/>
        <v>20.3</v>
      </c>
      <c r="C16" s="230">
        <f t="shared" si="2"/>
        <v>60.800000000000004</v>
      </c>
      <c r="D16" s="265">
        <v>20.3</v>
      </c>
      <c r="E16" s="134">
        <v>60.8</v>
      </c>
      <c r="F16" s="264">
        <v>2596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132"/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65">
        <v>2.4</v>
      </c>
      <c r="T16" s="134">
        <v>10.200000000000001</v>
      </c>
      <c r="U16" s="264">
        <v>5315</v>
      </c>
      <c r="V16" s="237">
        <v>0</v>
      </c>
      <c r="W16" s="237">
        <v>0</v>
      </c>
      <c r="X16" s="237">
        <v>0</v>
      </c>
    </row>
    <row r="17" spans="1:24" s="16" customFormat="1" ht="41.25" customHeight="1">
      <c r="A17" s="43" t="s">
        <v>36</v>
      </c>
      <c r="B17" s="59">
        <f t="shared" si="2"/>
        <v>57.300000000000004</v>
      </c>
      <c r="C17" s="230">
        <f t="shared" si="2"/>
        <v>208.70000000000002</v>
      </c>
      <c r="D17" s="134">
        <v>57.3</v>
      </c>
      <c r="E17" s="134">
        <v>208.7</v>
      </c>
      <c r="F17" s="264">
        <v>10891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132"/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65">
        <v>6.5</v>
      </c>
      <c r="T17" s="134">
        <v>21.1</v>
      </c>
      <c r="U17" s="264">
        <v>3250</v>
      </c>
      <c r="V17" s="237">
        <v>0</v>
      </c>
      <c r="W17" s="237">
        <v>0</v>
      </c>
      <c r="X17" s="237">
        <v>0</v>
      </c>
    </row>
    <row r="18" spans="1:24" s="42" customFormat="1" ht="41.25" customHeight="1">
      <c r="A18" s="44" t="s">
        <v>37</v>
      </c>
      <c r="B18" s="267">
        <f t="shared" si="2"/>
        <v>64</v>
      </c>
      <c r="C18" s="268">
        <f t="shared" si="2"/>
        <v>207.3</v>
      </c>
      <c r="D18" s="269">
        <v>64</v>
      </c>
      <c r="E18" s="269">
        <v>207.3</v>
      </c>
      <c r="F18" s="270">
        <v>3239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32"/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271">
        <v>58</v>
      </c>
      <c r="T18" s="269">
        <v>48.7</v>
      </c>
      <c r="U18" s="270">
        <v>2564</v>
      </c>
      <c r="V18" s="152">
        <v>0</v>
      </c>
      <c r="W18" s="152">
        <v>0</v>
      </c>
      <c r="X18" s="152">
        <v>0</v>
      </c>
    </row>
    <row r="19" spans="1:22" s="1" customFormat="1" ht="15.75" customHeight="1">
      <c r="A19" s="16" t="s">
        <v>38</v>
      </c>
      <c r="C19" s="154"/>
      <c r="D19" s="154"/>
      <c r="E19" s="154"/>
      <c r="F19" s="154"/>
      <c r="G19" s="272"/>
      <c r="H19" s="154"/>
      <c r="I19" s="154"/>
      <c r="J19" s="154"/>
      <c r="K19" s="154"/>
      <c r="L19" s="154"/>
      <c r="M19" s="124"/>
      <c r="N19" s="154"/>
      <c r="O19" s="154"/>
      <c r="P19" s="154"/>
      <c r="Q19" s="154"/>
      <c r="R19" s="154"/>
      <c r="S19" s="154"/>
      <c r="T19" s="154"/>
      <c r="U19" s="154"/>
      <c r="V19" s="154"/>
    </row>
    <row r="20" spans="1:24" ht="13.5">
      <c r="A20" s="1"/>
      <c r="B20" s="153"/>
      <c r="C20" s="273"/>
      <c r="D20" s="153"/>
      <c r="E20" s="273"/>
      <c r="F20" s="153"/>
      <c r="G20" s="153"/>
      <c r="H20" s="273"/>
      <c r="I20" s="153"/>
      <c r="J20" s="153"/>
      <c r="K20" s="273"/>
      <c r="L20" s="153"/>
      <c r="N20" s="153"/>
      <c r="O20" s="273"/>
      <c r="P20" s="153"/>
      <c r="Q20" s="153"/>
      <c r="R20" s="273"/>
      <c r="S20" s="153"/>
      <c r="T20" s="273"/>
      <c r="U20" s="273"/>
      <c r="V20" s="273"/>
      <c r="W20" s="273"/>
      <c r="X20" s="273"/>
    </row>
    <row r="21" spans="1:24" ht="13.5">
      <c r="A21" s="1"/>
      <c r="B21" s="153"/>
      <c r="C21" s="273"/>
      <c r="D21" s="153"/>
      <c r="E21" s="273"/>
      <c r="F21" s="153"/>
      <c r="G21" s="153"/>
      <c r="H21" s="273"/>
      <c r="I21" s="153"/>
      <c r="J21" s="153"/>
      <c r="K21" s="273"/>
      <c r="L21" s="153"/>
      <c r="N21" s="153"/>
      <c r="O21" s="273"/>
      <c r="P21" s="153"/>
      <c r="Q21" s="153"/>
      <c r="R21" s="273"/>
      <c r="S21" s="153"/>
      <c r="T21" s="273"/>
      <c r="U21" s="273"/>
      <c r="V21" s="273"/>
      <c r="W21" s="273"/>
      <c r="X21" s="273"/>
    </row>
    <row r="22" spans="1:24" ht="13.5">
      <c r="A22" s="1"/>
      <c r="B22" s="153"/>
      <c r="C22" s="273"/>
      <c r="D22" s="153"/>
      <c r="E22" s="273"/>
      <c r="F22" s="153"/>
      <c r="G22" s="153"/>
      <c r="H22" s="273"/>
      <c r="I22" s="153"/>
      <c r="J22" s="153"/>
      <c r="K22" s="273"/>
      <c r="L22" s="153"/>
      <c r="N22" s="153"/>
      <c r="O22" s="273"/>
      <c r="P22" s="153"/>
      <c r="Q22" s="153"/>
      <c r="R22" s="273"/>
      <c r="S22" s="153"/>
      <c r="T22" s="273"/>
      <c r="U22" s="273"/>
      <c r="V22" s="273"/>
      <c r="W22" s="273"/>
      <c r="X22" s="273"/>
    </row>
  </sheetData>
  <mergeCells count="10">
    <mergeCell ref="A1:L1"/>
    <mergeCell ref="N1:X1"/>
    <mergeCell ref="B3:L3"/>
    <mergeCell ref="N3:P3"/>
    <mergeCell ref="Q3:X3"/>
    <mergeCell ref="D4:F4"/>
    <mergeCell ref="J4:L4"/>
    <mergeCell ref="N4:P4"/>
    <mergeCell ref="S4:U4"/>
    <mergeCell ref="V4:X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G1">
      <selection activeCell="E12" sqref="E12"/>
    </sheetView>
  </sheetViews>
  <sheetFormatPr defaultColWidth="8.88671875" defaultRowHeight="13.5"/>
  <cols>
    <col min="1" max="1" width="14.5546875" style="121" customWidth="1"/>
    <col min="2" max="2" width="8.4453125" style="122" customWidth="1"/>
    <col min="3" max="3" width="8.4453125" style="123" customWidth="1"/>
    <col min="4" max="4" width="8.4453125" style="122" customWidth="1"/>
    <col min="5" max="5" width="8.4453125" style="123" customWidth="1"/>
    <col min="6" max="7" width="8.4453125" style="122" customWidth="1"/>
    <col min="8" max="8" width="8.4453125" style="123" customWidth="1"/>
    <col min="9" max="9" width="8.4453125" style="122" customWidth="1"/>
    <col min="10" max="10" width="2.77734375" style="248" customWidth="1"/>
    <col min="11" max="11" width="7.5546875" style="122" customWidth="1"/>
    <col min="12" max="12" width="8.10546875" style="123" customWidth="1"/>
    <col min="13" max="14" width="7.5546875" style="122" customWidth="1"/>
    <col min="15" max="15" width="8.10546875" style="123" customWidth="1"/>
    <col min="16" max="16" width="7.5546875" style="122" customWidth="1"/>
    <col min="17" max="17" width="7.5546875" style="123" customWidth="1"/>
    <col min="18" max="18" width="8.10546875" style="123" customWidth="1"/>
    <col min="19" max="19" width="7.5546875" style="122" customWidth="1"/>
    <col min="20" max="16384" width="8.88671875" style="1" customWidth="1"/>
  </cols>
  <sheetData>
    <row r="1" spans="1:19" s="274" customFormat="1" ht="45" customHeight="1">
      <c r="A1" s="89" t="s">
        <v>163</v>
      </c>
      <c r="B1" s="89"/>
      <c r="C1" s="89"/>
      <c r="D1" s="89"/>
      <c r="E1" s="89"/>
      <c r="F1" s="89"/>
      <c r="G1" s="89"/>
      <c r="H1" s="89"/>
      <c r="I1" s="89"/>
      <c r="J1" s="50"/>
      <c r="K1" s="50" t="s">
        <v>164</v>
      </c>
      <c r="L1" s="50"/>
      <c r="M1" s="50"/>
      <c r="N1" s="50"/>
      <c r="O1" s="50"/>
      <c r="P1" s="50"/>
      <c r="Q1" s="50"/>
      <c r="R1" s="50"/>
      <c r="S1" s="50"/>
    </row>
    <row r="2" spans="1:19" s="16" customFormat="1" ht="25.5" customHeight="1">
      <c r="A2" s="125" t="s">
        <v>88</v>
      </c>
      <c r="B2" s="126"/>
      <c r="C2" s="127"/>
      <c r="D2" s="126"/>
      <c r="E2" s="126"/>
      <c r="F2" s="126"/>
      <c r="G2" s="126"/>
      <c r="H2" s="127"/>
      <c r="I2" s="126"/>
      <c r="J2" s="116"/>
      <c r="K2" s="126"/>
      <c r="L2" s="127"/>
      <c r="M2" s="126"/>
      <c r="N2" s="126"/>
      <c r="O2" s="127"/>
      <c r="P2" s="126"/>
      <c r="Q2" s="127"/>
      <c r="R2" s="127"/>
      <c r="S2" s="92" t="s">
        <v>76</v>
      </c>
    </row>
    <row r="3" spans="1:19" s="23" customFormat="1" ht="16.5" customHeight="1">
      <c r="A3" s="17" t="s">
        <v>4</v>
      </c>
      <c r="B3" s="208" t="s">
        <v>165</v>
      </c>
      <c r="C3" s="208"/>
      <c r="D3" s="208"/>
      <c r="E3" s="208"/>
      <c r="F3" s="208"/>
      <c r="G3" s="208"/>
      <c r="H3" s="208"/>
      <c r="I3" s="208"/>
      <c r="J3" s="132"/>
      <c r="K3" s="211" t="s">
        <v>166</v>
      </c>
      <c r="L3" s="211"/>
      <c r="M3" s="211"/>
      <c r="N3" s="211"/>
      <c r="O3" s="211"/>
      <c r="P3" s="211"/>
      <c r="Q3" s="211"/>
      <c r="R3" s="211"/>
      <c r="S3" s="211"/>
    </row>
    <row r="4" spans="1:19" s="23" customFormat="1" ht="15.75" customHeight="1">
      <c r="A4" s="24" t="s">
        <v>8</v>
      </c>
      <c r="B4" s="67" t="s">
        <v>126</v>
      </c>
      <c r="C4" s="25" t="s">
        <v>93</v>
      </c>
      <c r="D4" s="212" t="s">
        <v>167</v>
      </c>
      <c r="E4" s="212"/>
      <c r="F4" s="212"/>
      <c r="G4" s="250" t="s">
        <v>168</v>
      </c>
      <c r="H4" s="250"/>
      <c r="I4" s="250"/>
      <c r="J4" s="132"/>
      <c r="K4" s="197" t="s">
        <v>169</v>
      </c>
      <c r="L4" s="197"/>
      <c r="M4" s="197"/>
      <c r="N4" s="132"/>
      <c r="O4" s="72" t="s">
        <v>170</v>
      </c>
      <c r="P4" s="217"/>
      <c r="Q4" s="275"/>
      <c r="R4" s="250" t="s">
        <v>171</v>
      </c>
      <c r="S4" s="276"/>
    </row>
    <row r="5" spans="1:19" s="23" customFormat="1" ht="15.75" customHeight="1">
      <c r="A5" s="24" t="s">
        <v>17</v>
      </c>
      <c r="B5" s="177"/>
      <c r="C5" s="132"/>
      <c r="D5" s="67" t="s">
        <v>128</v>
      </c>
      <c r="E5" s="26" t="s">
        <v>93</v>
      </c>
      <c r="F5" s="174"/>
      <c r="G5" s="55" t="s">
        <v>128</v>
      </c>
      <c r="H5" s="26" t="s">
        <v>93</v>
      </c>
      <c r="I5" s="219"/>
      <c r="J5" s="132"/>
      <c r="K5" s="55" t="s">
        <v>128</v>
      </c>
      <c r="L5" s="26" t="s">
        <v>93</v>
      </c>
      <c r="M5" s="174"/>
      <c r="N5" s="67" t="s">
        <v>128</v>
      </c>
      <c r="O5" s="26" t="s">
        <v>93</v>
      </c>
      <c r="P5" s="174"/>
      <c r="Q5" s="55" t="s">
        <v>128</v>
      </c>
      <c r="R5" s="26" t="s">
        <v>93</v>
      </c>
      <c r="S5" s="219"/>
    </row>
    <row r="6" spans="1:19" s="23" customFormat="1" ht="15.75" customHeight="1">
      <c r="A6" s="32" t="s">
        <v>23</v>
      </c>
      <c r="B6" s="70" t="s">
        <v>71</v>
      </c>
      <c r="C6" s="34" t="s">
        <v>85</v>
      </c>
      <c r="D6" s="70" t="s">
        <v>71</v>
      </c>
      <c r="E6" s="34" t="s">
        <v>85</v>
      </c>
      <c r="F6" s="275" t="s">
        <v>95</v>
      </c>
      <c r="G6" s="70" t="s">
        <v>71</v>
      </c>
      <c r="H6" s="36" t="s">
        <v>85</v>
      </c>
      <c r="I6" s="277" t="s">
        <v>95</v>
      </c>
      <c r="J6" s="132"/>
      <c r="K6" s="70" t="s">
        <v>71</v>
      </c>
      <c r="L6" s="34" t="s">
        <v>85</v>
      </c>
      <c r="M6" s="275" t="s">
        <v>95</v>
      </c>
      <c r="N6" s="70" t="s">
        <v>71</v>
      </c>
      <c r="O6" s="34" t="s">
        <v>85</v>
      </c>
      <c r="P6" s="275" t="s">
        <v>95</v>
      </c>
      <c r="Q6" s="70" t="s">
        <v>71</v>
      </c>
      <c r="R6" s="34" t="s">
        <v>85</v>
      </c>
      <c r="S6" s="277" t="s">
        <v>95</v>
      </c>
    </row>
    <row r="7" spans="1:22" s="16" customFormat="1" ht="41.25" customHeight="1">
      <c r="A7" s="24">
        <v>2003</v>
      </c>
      <c r="B7" s="75">
        <f>SUM(D7,G7,K7,,N7,Q7)</f>
        <v>366</v>
      </c>
      <c r="C7" s="230">
        <f>SUM(E7,H7,L7,,O7,R7)</f>
        <v>1379</v>
      </c>
      <c r="D7" s="75">
        <v>321</v>
      </c>
      <c r="E7" s="75">
        <v>626</v>
      </c>
      <c r="F7" s="37">
        <v>1208</v>
      </c>
      <c r="G7" s="75">
        <v>2</v>
      </c>
      <c r="H7" s="75">
        <v>282</v>
      </c>
      <c r="I7" s="37">
        <v>31902</v>
      </c>
      <c r="J7" s="278"/>
      <c r="K7" s="75">
        <v>34</v>
      </c>
      <c r="L7" s="75">
        <v>342</v>
      </c>
      <c r="M7" s="37">
        <v>6062</v>
      </c>
      <c r="N7" s="75">
        <v>1</v>
      </c>
      <c r="O7" s="75">
        <v>34</v>
      </c>
      <c r="P7" s="37">
        <v>15876</v>
      </c>
      <c r="Q7" s="75">
        <v>8</v>
      </c>
      <c r="R7" s="75">
        <v>95</v>
      </c>
      <c r="S7" s="37">
        <v>6900</v>
      </c>
      <c r="T7" s="278"/>
      <c r="U7" s="278"/>
      <c r="V7" s="141"/>
    </row>
    <row r="8" spans="1:22" s="16" customFormat="1" ht="41.25" customHeight="1">
      <c r="A8" s="24">
        <v>2004</v>
      </c>
      <c r="B8" s="75">
        <f>SUM(D8,G8,K8,,N8,Q8)</f>
        <v>356.1</v>
      </c>
      <c r="C8" s="230">
        <f>SUM(E8,H8,L8,,O8,R8)</f>
        <v>1259.2</v>
      </c>
      <c r="D8" s="75">
        <v>311.6</v>
      </c>
      <c r="E8" s="75">
        <v>619.8000000000001</v>
      </c>
      <c r="F8" s="37">
        <v>1391</v>
      </c>
      <c r="G8" s="75">
        <v>2.2</v>
      </c>
      <c r="H8" s="75">
        <v>142.3</v>
      </c>
      <c r="I8" s="37">
        <v>25056</v>
      </c>
      <c r="J8" s="278"/>
      <c r="K8" s="75">
        <v>28.9</v>
      </c>
      <c r="L8" s="75">
        <v>311.3</v>
      </c>
      <c r="M8" s="37">
        <v>7832</v>
      </c>
      <c r="N8" s="75">
        <v>0.8</v>
      </c>
      <c r="O8" s="75">
        <v>20.3</v>
      </c>
      <c r="P8" s="37">
        <v>5075</v>
      </c>
      <c r="Q8" s="75">
        <v>12.6</v>
      </c>
      <c r="R8" s="75">
        <v>165.5</v>
      </c>
      <c r="S8" s="37">
        <v>2567</v>
      </c>
      <c r="T8" s="278"/>
      <c r="U8" s="278"/>
      <c r="V8" s="141"/>
    </row>
    <row r="9" spans="1:22" s="16" customFormat="1" ht="41.25" customHeight="1">
      <c r="A9" s="24">
        <v>2005</v>
      </c>
      <c r="B9" s="75">
        <v>363</v>
      </c>
      <c r="C9" s="230">
        <v>3199.7</v>
      </c>
      <c r="D9" s="254">
        <v>318.5</v>
      </c>
      <c r="E9" s="254">
        <v>621</v>
      </c>
      <c r="F9" s="255">
        <v>195</v>
      </c>
      <c r="G9" s="75" t="s">
        <v>30</v>
      </c>
      <c r="H9" s="75" t="s">
        <v>30</v>
      </c>
      <c r="I9" s="37" t="s">
        <v>30</v>
      </c>
      <c r="J9" s="278"/>
      <c r="K9" s="254">
        <v>30.6</v>
      </c>
      <c r="L9" s="254">
        <v>2396.5</v>
      </c>
      <c r="M9" s="255">
        <v>7832</v>
      </c>
      <c r="N9" s="254">
        <v>0.8</v>
      </c>
      <c r="O9" s="254">
        <v>20.400000000000002</v>
      </c>
      <c r="P9" s="255">
        <v>2542</v>
      </c>
      <c r="Q9" s="254">
        <v>13.1</v>
      </c>
      <c r="R9" s="254">
        <v>161.8</v>
      </c>
      <c r="S9" s="255">
        <v>1180</v>
      </c>
      <c r="T9" s="278"/>
      <c r="U9" s="278"/>
      <c r="V9" s="141"/>
    </row>
    <row r="10" spans="1:22" s="16" customFormat="1" ht="41.25" customHeight="1">
      <c r="A10" s="24">
        <v>2006</v>
      </c>
      <c r="B10" s="75">
        <v>355</v>
      </c>
      <c r="C10" s="230">
        <v>5103.5</v>
      </c>
      <c r="D10" s="254">
        <v>317.8</v>
      </c>
      <c r="E10" s="254">
        <v>625.7</v>
      </c>
      <c r="F10" s="255">
        <v>1374</v>
      </c>
      <c r="G10" s="75" t="s">
        <v>30</v>
      </c>
      <c r="H10" s="75" t="s">
        <v>30</v>
      </c>
      <c r="I10" s="37" t="s">
        <v>30</v>
      </c>
      <c r="J10" s="278"/>
      <c r="K10" s="254">
        <v>30.5</v>
      </c>
      <c r="L10" s="254">
        <v>1783.7</v>
      </c>
      <c r="M10" s="255">
        <v>7809</v>
      </c>
      <c r="N10" s="254">
        <v>0.4</v>
      </c>
      <c r="O10" s="254">
        <v>2610</v>
      </c>
      <c r="P10" s="255">
        <v>10.4</v>
      </c>
      <c r="Q10" s="254">
        <v>6.3</v>
      </c>
      <c r="R10" s="254">
        <v>84.1</v>
      </c>
      <c r="S10" s="255">
        <v>1316.5</v>
      </c>
      <c r="T10" s="278"/>
      <c r="U10" s="278"/>
      <c r="V10" s="141"/>
    </row>
    <row r="11" spans="1:22" s="16" customFormat="1" ht="41.25" customHeight="1">
      <c r="A11" s="39">
        <v>2007</v>
      </c>
      <c r="B11" s="235">
        <f>SUM(B12:B18)</f>
        <v>291.5</v>
      </c>
      <c r="C11" s="235">
        <f>SUM(C12:C18)</f>
        <v>705.6</v>
      </c>
      <c r="D11" s="279">
        <f>SUM(D12:D18)</f>
        <v>259.5</v>
      </c>
      <c r="E11" s="279">
        <f>SUM(E12:E18)</f>
        <v>665.9</v>
      </c>
      <c r="F11" s="279">
        <f>SUM(F12:F18)/7</f>
        <v>1680.857142857143</v>
      </c>
      <c r="G11" s="279">
        <f>SUM(G12:G18)</f>
        <v>1</v>
      </c>
      <c r="H11" s="279">
        <f>SUM(H12:H18)</f>
        <v>2.1</v>
      </c>
      <c r="I11" s="279">
        <f>SUM(I12:I18)/1</f>
        <v>4200</v>
      </c>
      <c r="J11" s="278"/>
      <c r="K11" s="279">
        <f>SUM(K12:K18)</f>
        <v>10.4</v>
      </c>
      <c r="L11" s="279">
        <f>SUM(L12:L18)</f>
        <v>10.2</v>
      </c>
      <c r="M11" s="279">
        <f>SUM(M12:M18)/3</f>
        <v>751.3333333333334</v>
      </c>
      <c r="N11" s="279" t="s">
        <v>30</v>
      </c>
      <c r="O11" s="279" t="s">
        <v>30</v>
      </c>
      <c r="P11" s="279" t="s">
        <v>30</v>
      </c>
      <c r="Q11" s="279">
        <f>SUM(Q12:Q18)</f>
        <v>20.6</v>
      </c>
      <c r="R11" s="279">
        <f>SUM(R12:R18)</f>
        <v>27.4</v>
      </c>
      <c r="S11" s="279">
        <f>SUM(S12:S18)/2</f>
        <v>1228</v>
      </c>
      <c r="T11" s="278"/>
      <c r="U11" s="278"/>
      <c r="V11" s="141"/>
    </row>
    <row r="12" spans="1:22" s="16" customFormat="1" ht="41.25" customHeight="1">
      <c r="A12" s="43" t="s">
        <v>31</v>
      </c>
      <c r="B12" s="75">
        <f aca="true" t="shared" si="0" ref="B12:C18">SUM(D12,G12,K12,,N12,Q12)</f>
        <v>46.5</v>
      </c>
      <c r="C12" s="230">
        <f t="shared" si="0"/>
        <v>8.8</v>
      </c>
      <c r="D12" s="280">
        <v>46.5</v>
      </c>
      <c r="E12" s="281">
        <v>8.8</v>
      </c>
      <c r="F12" s="282">
        <v>190</v>
      </c>
      <c r="G12" s="75" t="s">
        <v>30</v>
      </c>
      <c r="H12" s="75" t="s">
        <v>30</v>
      </c>
      <c r="I12" s="37" t="s">
        <v>30</v>
      </c>
      <c r="J12" s="278"/>
      <c r="K12" s="283" t="s">
        <v>30</v>
      </c>
      <c r="L12" s="281" t="s">
        <v>30</v>
      </c>
      <c r="M12" s="284" t="s">
        <v>30</v>
      </c>
      <c r="N12" s="280" t="s">
        <v>30</v>
      </c>
      <c r="O12" s="280" t="s">
        <v>30</v>
      </c>
      <c r="P12" s="280" t="s">
        <v>30</v>
      </c>
      <c r="Q12" s="280" t="s">
        <v>30</v>
      </c>
      <c r="R12" s="281" t="s">
        <v>30</v>
      </c>
      <c r="S12" s="284" t="s">
        <v>30</v>
      </c>
      <c r="T12" s="278"/>
      <c r="U12" s="278"/>
      <c r="V12" s="141"/>
    </row>
    <row r="13" spans="1:22" s="16" customFormat="1" ht="41.25" customHeight="1">
      <c r="A13" s="43" t="s">
        <v>32</v>
      </c>
      <c r="B13" s="75">
        <f t="shared" si="0"/>
        <v>68</v>
      </c>
      <c r="C13" s="230">
        <f t="shared" si="0"/>
        <v>63.7</v>
      </c>
      <c r="D13" s="280">
        <v>48</v>
      </c>
      <c r="E13" s="281">
        <v>37</v>
      </c>
      <c r="F13" s="282">
        <v>4100</v>
      </c>
      <c r="G13" s="75" t="s">
        <v>30</v>
      </c>
      <c r="H13" s="75" t="s">
        <v>30</v>
      </c>
      <c r="I13" s="37" t="s">
        <v>30</v>
      </c>
      <c r="J13" s="278"/>
      <c r="K13" s="283" t="s">
        <v>30</v>
      </c>
      <c r="L13" s="281" t="s">
        <v>30</v>
      </c>
      <c r="M13" s="284" t="s">
        <v>30</v>
      </c>
      <c r="N13" s="280" t="s">
        <v>30</v>
      </c>
      <c r="O13" s="280" t="s">
        <v>30</v>
      </c>
      <c r="P13" s="280" t="s">
        <v>30</v>
      </c>
      <c r="Q13" s="280">
        <v>20</v>
      </c>
      <c r="R13" s="281">
        <v>26.7</v>
      </c>
      <c r="S13" s="284">
        <v>1336</v>
      </c>
      <c r="T13" s="278"/>
      <c r="U13" s="278"/>
      <c r="V13" s="141"/>
    </row>
    <row r="14" spans="1:22" s="16" customFormat="1" ht="41.25" customHeight="1">
      <c r="A14" s="43" t="s">
        <v>33</v>
      </c>
      <c r="B14" s="75">
        <f t="shared" si="0"/>
        <v>25</v>
      </c>
      <c r="C14" s="230">
        <f t="shared" si="0"/>
        <v>562.5</v>
      </c>
      <c r="D14" s="280">
        <v>17</v>
      </c>
      <c r="E14" s="281">
        <v>554</v>
      </c>
      <c r="F14" s="282">
        <v>461</v>
      </c>
      <c r="G14" s="75" t="s">
        <v>30</v>
      </c>
      <c r="H14" s="75" t="s">
        <v>30</v>
      </c>
      <c r="I14" s="37" t="s">
        <v>30</v>
      </c>
      <c r="J14" s="278"/>
      <c r="K14" s="283">
        <v>8</v>
      </c>
      <c r="L14" s="281">
        <v>8.5</v>
      </c>
      <c r="M14" s="284">
        <v>1094</v>
      </c>
      <c r="N14" s="280" t="s">
        <v>30</v>
      </c>
      <c r="O14" s="280" t="s">
        <v>30</v>
      </c>
      <c r="P14" s="280" t="s">
        <v>30</v>
      </c>
      <c r="Q14" s="280" t="s">
        <v>30</v>
      </c>
      <c r="R14" s="281" t="s">
        <v>30</v>
      </c>
      <c r="S14" s="284" t="s">
        <v>30</v>
      </c>
      <c r="T14" s="278"/>
      <c r="U14" s="278"/>
      <c r="V14" s="141"/>
    </row>
    <row r="15" spans="1:22" s="16" customFormat="1" ht="41.25" customHeight="1">
      <c r="A15" s="43" t="s">
        <v>34</v>
      </c>
      <c r="B15" s="75">
        <f t="shared" si="0"/>
        <v>26</v>
      </c>
      <c r="C15" s="230">
        <f t="shared" si="0"/>
        <v>31</v>
      </c>
      <c r="D15" s="280">
        <v>26</v>
      </c>
      <c r="E15" s="281">
        <v>31</v>
      </c>
      <c r="F15" s="282">
        <v>3700</v>
      </c>
      <c r="G15" s="75" t="s">
        <v>30</v>
      </c>
      <c r="H15" s="75" t="s">
        <v>30</v>
      </c>
      <c r="I15" s="37" t="s">
        <v>30</v>
      </c>
      <c r="J15" s="278"/>
      <c r="K15" s="283" t="s">
        <v>30</v>
      </c>
      <c r="L15" s="281" t="s">
        <v>30</v>
      </c>
      <c r="M15" s="284" t="s">
        <v>30</v>
      </c>
      <c r="N15" s="280" t="s">
        <v>30</v>
      </c>
      <c r="O15" s="280" t="s">
        <v>30</v>
      </c>
      <c r="P15" s="280" t="s">
        <v>30</v>
      </c>
      <c r="Q15" s="280" t="s">
        <v>30</v>
      </c>
      <c r="R15" s="281" t="s">
        <v>30</v>
      </c>
      <c r="S15" s="284" t="s">
        <v>30</v>
      </c>
      <c r="T15" s="278"/>
      <c r="U15" s="278"/>
      <c r="V15" s="141"/>
    </row>
    <row r="16" spans="1:22" s="16" customFormat="1" ht="41.25" customHeight="1">
      <c r="A16" s="43" t="s">
        <v>35</v>
      </c>
      <c r="B16" s="75">
        <f t="shared" si="0"/>
        <v>39.4</v>
      </c>
      <c r="C16" s="230">
        <f t="shared" si="0"/>
        <v>12.799999999999999</v>
      </c>
      <c r="D16" s="280">
        <v>38</v>
      </c>
      <c r="E16" s="281">
        <v>10.6</v>
      </c>
      <c r="F16" s="282">
        <v>1020</v>
      </c>
      <c r="G16" s="75">
        <v>1</v>
      </c>
      <c r="H16" s="75">
        <v>2.1</v>
      </c>
      <c r="I16" s="37">
        <v>4200</v>
      </c>
      <c r="J16" s="278"/>
      <c r="K16" s="283">
        <v>0.4</v>
      </c>
      <c r="L16" s="281">
        <v>0.1</v>
      </c>
      <c r="M16" s="284">
        <v>260</v>
      </c>
      <c r="N16" s="280" t="s">
        <v>30</v>
      </c>
      <c r="O16" s="280" t="s">
        <v>30</v>
      </c>
      <c r="P16" s="280" t="s">
        <v>30</v>
      </c>
      <c r="Q16" s="280" t="s">
        <v>30</v>
      </c>
      <c r="R16" s="281" t="s">
        <v>30</v>
      </c>
      <c r="S16" s="284" t="s">
        <v>30</v>
      </c>
      <c r="T16" s="278"/>
      <c r="U16" s="278"/>
      <c r="V16" s="141"/>
    </row>
    <row r="17" spans="1:22" s="16" customFormat="1" ht="41.25" customHeight="1">
      <c r="A17" s="43" t="s">
        <v>36</v>
      </c>
      <c r="B17" s="75">
        <f t="shared" si="0"/>
        <v>39.6</v>
      </c>
      <c r="C17" s="230">
        <f t="shared" si="0"/>
        <v>11.2</v>
      </c>
      <c r="D17" s="285">
        <v>39</v>
      </c>
      <c r="E17" s="281">
        <v>10.5</v>
      </c>
      <c r="F17" s="282">
        <v>2100</v>
      </c>
      <c r="G17" s="75" t="s">
        <v>30</v>
      </c>
      <c r="H17" s="75" t="s">
        <v>30</v>
      </c>
      <c r="I17" s="37" t="s">
        <v>30</v>
      </c>
      <c r="J17" s="278"/>
      <c r="K17" s="283" t="s">
        <v>30</v>
      </c>
      <c r="L17" s="281" t="s">
        <v>30</v>
      </c>
      <c r="M17" s="284" t="s">
        <v>30</v>
      </c>
      <c r="N17" s="280" t="s">
        <v>30</v>
      </c>
      <c r="O17" s="280" t="s">
        <v>30</v>
      </c>
      <c r="P17" s="280" t="s">
        <v>30</v>
      </c>
      <c r="Q17" s="280">
        <v>0.6</v>
      </c>
      <c r="R17" s="281">
        <v>0.7</v>
      </c>
      <c r="S17" s="284">
        <v>1120</v>
      </c>
      <c r="T17" s="278"/>
      <c r="U17" s="278"/>
      <c r="V17" s="141"/>
    </row>
    <row r="18" spans="1:22" s="42" customFormat="1" ht="41.25" customHeight="1">
      <c r="A18" s="44" t="s">
        <v>37</v>
      </c>
      <c r="B18" s="286">
        <f t="shared" si="0"/>
        <v>47</v>
      </c>
      <c r="C18" s="268">
        <f t="shared" si="0"/>
        <v>15.6</v>
      </c>
      <c r="D18" s="287">
        <v>45</v>
      </c>
      <c r="E18" s="288">
        <v>14</v>
      </c>
      <c r="F18" s="289">
        <v>195</v>
      </c>
      <c r="G18" s="240" t="s">
        <v>30</v>
      </c>
      <c r="H18" s="240" t="s">
        <v>30</v>
      </c>
      <c r="I18" s="46" t="s">
        <v>30</v>
      </c>
      <c r="J18" s="290"/>
      <c r="K18" s="291">
        <v>2</v>
      </c>
      <c r="L18" s="288">
        <v>1.6</v>
      </c>
      <c r="M18" s="292">
        <v>900</v>
      </c>
      <c r="N18" s="287" t="s">
        <v>30</v>
      </c>
      <c r="O18" s="287" t="s">
        <v>30</v>
      </c>
      <c r="P18" s="287" t="s">
        <v>30</v>
      </c>
      <c r="Q18" s="287" t="s">
        <v>30</v>
      </c>
      <c r="R18" s="293" t="s">
        <v>30</v>
      </c>
      <c r="S18" s="292" t="s">
        <v>30</v>
      </c>
      <c r="T18" s="290"/>
      <c r="U18" s="290"/>
      <c r="V18" s="242"/>
    </row>
    <row r="19" spans="1:21" s="1" customFormat="1" ht="15.75" customHeight="1">
      <c r="A19" s="16" t="s">
        <v>38</v>
      </c>
      <c r="C19" s="154"/>
      <c r="D19" s="154"/>
      <c r="E19" s="154"/>
      <c r="F19" s="154"/>
      <c r="G19" s="272"/>
      <c r="H19" s="154"/>
      <c r="I19" s="154"/>
      <c r="J19" s="154"/>
      <c r="K19" s="154"/>
      <c r="L19" s="154"/>
      <c r="M19" s="124"/>
      <c r="N19" s="154"/>
      <c r="O19" s="154"/>
      <c r="P19" s="154"/>
      <c r="Q19" s="154"/>
      <c r="R19" s="154"/>
      <c r="S19" s="154"/>
      <c r="T19" s="154"/>
      <c r="U19" s="154"/>
    </row>
    <row r="20" spans="2:19" s="1" customFormat="1" ht="13.5">
      <c r="B20" s="154"/>
      <c r="C20" s="154"/>
      <c r="D20" s="154"/>
      <c r="E20" s="154"/>
      <c r="F20" s="154"/>
      <c r="G20" s="272"/>
      <c r="H20" s="154"/>
      <c r="I20" s="154"/>
      <c r="J20" s="12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2:19" s="1" customFormat="1" ht="13.5">
      <c r="B21" s="154"/>
      <c r="C21" s="154"/>
      <c r="D21" s="154"/>
      <c r="E21" s="154"/>
      <c r="F21" s="154"/>
      <c r="G21" s="272"/>
      <c r="H21" s="154"/>
      <c r="I21" s="154"/>
      <c r="J21" s="12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2:19" s="1" customFormat="1" ht="13.5">
      <c r="B22" s="154"/>
      <c r="C22" s="154"/>
      <c r="D22" s="154"/>
      <c r="E22" s="154"/>
      <c r="F22" s="154"/>
      <c r="G22" s="272"/>
      <c r="H22" s="154"/>
      <c r="I22" s="154"/>
      <c r="J22" s="12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2:19" s="1" customFormat="1" ht="13.5">
      <c r="B23" s="154"/>
      <c r="C23" s="154"/>
      <c r="D23" s="154"/>
      <c r="E23" s="154"/>
      <c r="F23" s="154"/>
      <c r="G23" s="272"/>
      <c r="H23" s="154"/>
      <c r="I23" s="154"/>
      <c r="J23" s="12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2:19" s="1" customFormat="1" ht="13.5">
      <c r="B24" s="154"/>
      <c r="C24" s="154"/>
      <c r="D24" s="154"/>
      <c r="E24" s="154"/>
      <c r="F24" s="154"/>
      <c r="G24" s="272"/>
      <c r="H24" s="154"/>
      <c r="I24" s="154"/>
      <c r="J24" s="12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2:19" s="1" customFormat="1" ht="13.5">
      <c r="B25" s="154"/>
      <c r="C25" s="154"/>
      <c r="D25" s="154"/>
      <c r="E25" s="154"/>
      <c r="F25" s="154"/>
      <c r="G25" s="272"/>
      <c r="H25" s="154"/>
      <c r="I25" s="154"/>
      <c r="J25" s="124"/>
      <c r="K25" s="154"/>
      <c r="L25" s="154"/>
      <c r="M25" s="154"/>
      <c r="N25" s="154"/>
      <c r="O25" s="154"/>
      <c r="P25" s="154"/>
      <c r="Q25" s="154"/>
      <c r="R25" s="154"/>
      <c r="S25" s="154"/>
    </row>
    <row r="26" spans="2:19" s="1" customFormat="1" ht="13.5">
      <c r="B26" s="154"/>
      <c r="C26" s="154"/>
      <c r="D26" s="154"/>
      <c r="E26" s="154"/>
      <c r="F26" s="154"/>
      <c r="G26" s="272"/>
      <c r="H26" s="154"/>
      <c r="I26" s="154"/>
      <c r="J26" s="124"/>
      <c r="K26" s="154"/>
      <c r="L26" s="154"/>
      <c r="M26" s="154"/>
      <c r="N26" s="154"/>
      <c r="O26" s="154"/>
      <c r="P26" s="154"/>
      <c r="Q26" s="154"/>
      <c r="R26" s="154"/>
      <c r="S26" s="154"/>
    </row>
    <row r="27" spans="2:19" s="1" customFormat="1" ht="13.5">
      <c r="B27" s="154"/>
      <c r="C27" s="154"/>
      <c r="D27" s="154"/>
      <c r="E27" s="154"/>
      <c r="F27" s="154"/>
      <c r="G27" s="272"/>
      <c r="H27" s="154"/>
      <c r="I27" s="154"/>
      <c r="J27" s="12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2:19" s="1" customFormat="1" ht="13.5">
      <c r="B28" s="154"/>
      <c r="C28" s="154"/>
      <c r="D28" s="154"/>
      <c r="E28" s="154"/>
      <c r="F28" s="154"/>
      <c r="G28" s="272"/>
      <c r="H28" s="154"/>
      <c r="I28" s="154"/>
      <c r="J28" s="124"/>
      <c r="K28" s="154"/>
      <c r="L28" s="154"/>
      <c r="M28" s="154"/>
      <c r="N28" s="154"/>
      <c r="O28" s="154"/>
      <c r="P28" s="154"/>
      <c r="Q28" s="154"/>
      <c r="R28" s="154"/>
      <c r="S28" s="154"/>
    </row>
    <row r="29" spans="2:19" s="1" customFormat="1" ht="13.5">
      <c r="B29" s="154"/>
      <c r="C29" s="154"/>
      <c r="D29" s="154"/>
      <c r="E29" s="154"/>
      <c r="F29" s="154"/>
      <c r="G29" s="272"/>
      <c r="H29" s="154"/>
      <c r="I29" s="154"/>
      <c r="J29" s="124"/>
      <c r="K29" s="154"/>
      <c r="L29" s="154"/>
      <c r="M29" s="154"/>
      <c r="N29" s="154"/>
      <c r="O29" s="154"/>
      <c r="P29" s="154"/>
      <c r="Q29" s="154"/>
      <c r="R29" s="154"/>
      <c r="S29" s="154"/>
    </row>
    <row r="30" spans="2:19" s="1" customFormat="1" ht="13.5">
      <c r="B30" s="154"/>
      <c r="C30" s="154"/>
      <c r="D30" s="154"/>
      <c r="E30" s="154"/>
      <c r="F30" s="154"/>
      <c r="G30" s="272"/>
      <c r="H30" s="154"/>
      <c r="I30" s="154"/>
      <c r="J30" s="124"/>
      <c r="K30" s="154"/>
      <c r="L30" s="154"/>
      <c r="M30" s="154"/>
      <c r="N30" s="154"/>
      <c r="O30" s="154"/>
      <c r="P30" s="154"/>
      <c r="Q30" s="154"/>
      <c r="R30" s="154"/>
      <c r="S30" s="154"/>
    </row>
    <row r="31" spans="2:19" s="1" customFormat="1" ht="13.5">
      <c r="B31" s="154"/>
      <c r="C31" s="154"/>
      <c r="D31" s="154"/>
      <c r="E31" s="154"/>
      <c r="F31" s="154"/>
      <c r="G31" s="272"/>
      <c r="H31" s="154"/>
      <c r="I31" s="154"/>
      <c r="J31" s="12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2:19" s="1" customFormat="1" ht="13.5">
      <c r="B32" s="154"/>
      <c r="C32" s="154"/>
      <c r="D32" s="154"/>
      <c r="E32" s="154"/>
      <c r="F32" s="154"/>
      <c r="G32" s="272"/>
      <c r="H32" s="154"/>
      <c r="I32" s="154"/>
      <c r="J32" s="124"/>
      <c r="K32" s="154"/>
      <c r="L32" s="154"/>
      <c r="M32" s="154"/>
      <c r="N32" s="154"/>
      <c r="O32" s="154"/>
      <c r="P32" s="154"/>
      <c r="Q32" s="154"/>
      <c r="R32" s="154"/>
      <c r="S32" s="154"/>
    </row>
    <row r="33" spans="2:19" s="1" customFormat="1" ht="13.5">
      <c r="B33" s="154"/>
      <c r="C33" s="154"/>
      <c r="D33" s="154"/>
      <c r="E33" s="154"/>
      <c r="F33" s="154"/>
      <c r="G33" s="154"/>
      <c r="H33" s="154"/>
      <c r="I33" s="154"/>
      <c r="J33" s="12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2:19" s="1" customFormat="1" ht="13.5">
      <c r="B34" s="154"/>
      <c r="C34" s="154"/>
      <c r="D34" s="154"/>
      <c r="E34" s="154"/>
      <c r="F34" s="154"/>
      <c r="G34" s="154"/>
      <c r="H34" s="154"/>
      <c r="I34" s="154"/>
      <c r="J34" s="124"/>
      <c r="K34" s="154"/>
      <c r="L34" s="154"/>
      <c r="M34" s="154"/>
      <c r="N34" s="154"/>
      <c r="O34" s="154"/>
      <c r="P34" s="154"/>
      <c r="Q34" s="154"/>
      <c r="R34" s="154"/>
      <c r="S34" s="154"/>
    </row>
    <row r="35" spans="2:19" s="1" customFormat="1" ht="13.5">
      <c r="B35" s="154"/>
      <c r="C35" s="154"/>
      <c r="D35" s="154"/>
      <c r="E35" s="154"/>
      <c r="F35" s="154"/>
      <c r="G35" s="154"/>
      <c r="H35" s="154"/>
      <c r="I35" s="154"/>
      <c r="J35" s="124"/>
      <c r="K35" s="154"/>
      <c r="L35" s="154"/>
      <c r="M35" s="154"/>
      <c r="N35" s="154"/>
      <c r="O35" s="154"/>
      <c r="P35" s="154"/>
      <c r="Q35" s="154"/>
      <c r="R35" s="154"/>
      <c r="S35" s="154"/>
    </row>
    <row r="36" spans="2:19" s="1" customFormat="1" ht="13.5">
      <c r="B36" s="154"/>
      <c r="C36" s="154"/>
      <c r="D36" s="154"/>
      <c r="E36" s="154"/>
      <c r="F36" s="154"/>
      <c r="G36" s="154"/>
      <c r="H36" s="154"/>
      <c r="I36" s="154"/>
      <c r="J36" s="124"/>
      <c r="K36" s="154"/>
      <c r="L36" s="154"/>
      <c r="M36" s="154"/>
      <c r="N36" s="154"/>
      <c r="O36" s="154"/>
      <c r="P36" s="154"/>
      <c r="Q36" s="154"/>
      <c r="R36" s="154"/>
      <c r="S36" s="154"/>
    </row>
    <row r="37" spans="2:19" s="1" customFormat="1" ht="13.5">
      <c r="B37" s="154"/>
      <c r="C37" s="154"/>
      <c r="D37" s="154"/>
      <c r="E37" s="154"/>
      <c r="F37" s="154"/>
      <c r="G37" s="154"/>
      <c r="H37" s="154"/>
      <c r="I37" s="154"/>
      <c r="J37" s="124"/>
      <c r="K37" s="154"/>
      <c r="L37" s="154"/>
      <c r="M37" s="154"/>
      <c r="N37" s="154"/>
      <c r="O37" s="154"/>
      <c r="P37" s="154"/>
      <c r="Q37" s="154"/>
      <c r="R37" s="154"/>
      <c r="S37" s="154"/>
    </row>
    <row r="38" spans="2:19" s="1" customFormat="1" ht="13.5">
      <c r="B38" s="154"/>
      <c r="C38" s="154"/>
      <c r="D38" s="154"/>
      <c r="E38" s="154"/>
      <c r="F38" s="154"/>
      <c r="G38" s="154"/>
      <c r="H38" s="154"/>
      <c r="I38" s="154"/>
      <c r="J38" s="124"/>
      <c r="K38" s="154"/>
      <c r="L38" s="154"/>
      <c r="M38" s="154"/>
      <c r="N38" s="154"/>
      <c r="O38" s="154"/>
      <c r="P38" s="154"/>
      <c r="Q38" s="154"/>
      <c r="R38" s="154"/>
      <c r="S38" s="154"/>
    </row>
  </sheetData>
  <mergeCells count="7">
    <mergeCell ref="A1:I1"/>
    <mergeCell ref="K1:S1"/>
    <mergeCell ref="B3:I3"/>
    <mergeCell ref="K3:S3"/>
    <mergeCell ref="D4:F4"/>
    <mergeCell ref="G4:I4"/>
    <mergeCell ref="K4:M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3" sqref="H13"/>
    </sheetView>
  </sheetViews>
  <sheetFormatPr defaultColWidth="8.88671875" defaultRowHeight="13.5"/>
  <cols>
    <col min="1" max="1" width="14.5546875" style="155" customWidth="1"/>
    <col min="2" max="3" width="13.3359375" style="155" customWidth="1"/>
    <col min="4" max="4" width="13.3359375" style="158" customWidth="1"/>
    <col min="5" max="5" width="13.3359375" style="3" customWidth="1"/>
    <col min="6" max="6" width="13.3359375" style="86" customWidth="1"/>
    <col min="7" max="7" width="2.77734375" style="86" customWidth="1"/>
    <col min="8" max="9" width="11.3359375" style="3" customWidth="1"/>
    <col min="10" max="10" width="11.3359375" style="86" customWidth="1"/>
    <col min="11" max="11" width="11.3359375" style="188" customWidth="1"/>
    <col min="12" max="12" width="11.3359375" style="3" customWidth="1"/>
    <col min="13" max="13" width="11.3359375" style="86" customWidth="1"/>
    <col min="14" max="18" width="8.88671875" style="159" customWidth="1"/>
    <col min="19" max="19" width="5.3359375" style="159" customWidth="1"/>
    <col min="20" max="16384" width="8.88671875" style="159" customWidth="1"/>
  </cols>
  <sheetData>
    <row r="1" spans="1:13" s="189" customFormat="1" ht="45" customHeight="1">
      <c r="A1" s="160" t="s">
        <v>172</v>
      </c>
      <c r="B1" s="160"/>
      <c r="C1" s="160"/>
      <c r="D1" s="160"/>
      <c r="E1" s="160"/>
      <c r="F1" s="160"/>
      <c r="G1" s="294"/>
      <c r="H1" s="7" t="s">
        <v>173</v>
      </c>
      <c r="I1" s="7"/>
      <c r="J1" s="7"/>
      <c r="K1" s="7"/>
      <c r="L1" s="7"/>
      <c r="M1" s="7"/>
    </row>
    <row r="2" spans="1:13" s="166" customFormat="1" ht="25.5" customHeight="1">
      <c r="A2" s="125" t="s">
        <v>88</v>
      </c>
      <c r="B2" s="125"/>
      <c r="C2" s="125"/>
      <c r="D2" s="165"/>
      <c r="E2" s="191"/>
      <c r="F2" s="52"/>
      <c r="G2" s="83"/>
      <c r="H2" s="191"/>
      <c r="I2" s="191"/>
      <c r="J2" s="52"/>
      <c r="K2" s="14"/>
      <c r="L2" s="191"/>
      <c r="M2" s="92" t="s">
        <v>98</v>
      </c>
    </row>
    <row r="3" spans="1:13" s="84" customFormat="1" ht="16.5" customHeight="1">
      <c r="A3" s="17" t="s">
        <v>4</v>
      </c>
      <c r="B3" s="295" t="s">
        <v>174</v>
      </c>
      <c r="C3" s="295"/>
      <c r="D3" s="296" t="s">
        <v>175</v>
      </c>
      <c r="E3" s="296"/>
      <c r="F3" s="296"/>
      <c r="G3" s="170"/>
      <c r="H3" s="297" t="s">
        <v>176</v>
      </c>
      <c r="I3" s="297"/>
      <c r="J3" s="297"/>
      <c r="K3" s="298" t="s">
        <v>177</v>
      </c>
      <c r="L3" s="298"/>
      <c r="M3" s="298"/>
    </row>
    <row r="4" spans="1:13" s="84" customFormat="1" ht="15.75" customHeight="1">
      <c r="A4" s="24" t="s">
        <v>8</v>
      </c>
      <c r="B4" s="177" t="s">
        <v>24</v>
      </c>
      <c r="C4" s="177"/>
      <c r="D4" s="73" t="s">
        <v>178</v>
      </c>
      <c r="E4" s="73"/>
      <c r="F4" s="73"/>
      <c r="G4" s="170"/>
      <c r="H4" s="32" t="s">
        <v>179</v>
      </c>
      <c r="I4" s="32"/>
      <c r="J4" s="32"/>
      <c r="K4" s="36" t="s">
        <v>180</v>
      </c>
      <c r="L4" s="36"/>
      <c r="M4" s="36"/>
    </row>
    <row r="5" spans="1:13" s="84" customFormat="1" ht="15.75" customHeight="1">
      <c r="A5" s="24" t="s">
        <v>17</v>
      </c>
      <c r="B5" s="25" t="s">
        <v>69</v>
      </c>
      <c r="C5" s="67" t="s">
        <v>93</v>
      </c>
      <c r="D5" s="29" t="s">
        <v>69</v>
      </c>
      <c r="E5" s="63" t="s">
        <v>93</v>
      </c>
      <c r="F5" s="219"/>
      <c r="G5" s="132"/>
      <c r="H5" s="29" t="s">
        <v>69</v>
      </c>
      <c r="I5" s="59" t="s">
        <v>93</v>
      </c>
      <c r="J5" s="174"/>
      <c r="K5" s="29" t="s">
        <v>69</v>
      </c>
      <c r="L5" s="63" t="s">
        <v>93</v>
      </c>
      <c r="M5" s="219"/>
    </row>
    <row r="6" spans="1:13" s="84" customFormat="1" ht="15.75" customHeight="1">
      <c r="A6" s="32" t="s">
        <v>23</v>
      </c>
      <c r="B6" s="35" t="s">
        <v>71</v>
      </c>
      <c r="C6" s="32" t="s">
        <v>94</v>
      </c>
      <c r="D6" s="35" t="s">
        <v>71</v>
      </c>
      <c r="E6" s="32" t="s">
        <v>94</v>
      </c>
      <c r="F6" s="277" t="s">
        <v>95</v>
      </c>
      <c r="G6" s="132"/>
      <c r="H6" s="35" t="s">
        <v>71</v>
      </c>
      <c r="I6" s="145" t="s">
        <v>94</v>
      </c>
      <c r="J6" s="174" t="s">
        <v>95</v>
      </c>
      <c r="K6" s="35" t="s">
        <v>71</v>
      </c>
      <c r="L6" s="32" t="s">
        <v>94</v>
      </c>
      <c r="M6" s="277" t="s">
        <v>95</v>
      </c>
    </row>
    <row r="7" spans="1:13" s="166" customFormat="1" ht="41.25" customHeight="1">
      <c r="A7" s="24">
        <v>2003</v>
      </c>
      <c r="B7" s="75" t="s">
        <v>30</v>
      </c>
      <c r="C7" s="75" t="s">
        <v>30</v>
      </c>
      <c r="D7" s="75" t="s">
        <v>30</v>
      </c>
      <c r="E7" s="75" t="s">
        <v>30</v>
      </c>
      <c r="F7" s="75" t="s">
        <v>30</v>
      </c>
      <c r="G7" s="75"/>
      <c r="H7" s="75" t="s">
        <v>30</v>
      </c>
      <c r="I7" s="75" t="s">
        <v>30</v>
      </c>
      <c r="J7" s="75" t="s">
        <v>30</v>
      </c>
      <c r="K7" s="75" t="s">
        <v>30</v>
      </c>
      <c r="L7" s="75" t="s">
        <v>30</v>
      </c>
      <c r="M7" s="75" t="s">
        <v>30</v>
      </c>
    </row>
    <row r="8" spans="1:13" s="166" customFormat="1" ht="41.25" customHeight="1">
      <c r="A8" s="24">
        <v>2004</v>
      </c>
      <c r="B8" s="75">
        <f>SUM(D8,H8,K8)</f>
        <v>105.2</v>
      </c>
      <c r="C8" s="75">
        <f>SUM(E8,I8,L8)</f>
        <v>80.8</v>
      </c>
      <c r="D8" s="75">
        <v>23.2</v>
      </c>
      <c r="E8" s="75">
        <v>16.5</v>
      </c>
      <c r="F8" s="75">
        <v>70.9</v>
      </c>
      <c r="G8" s="75"/>
      <c r="H8" s="75">
        <v>81.9</v>
      </c>
      <c r="I8" s="75">
        <v>64.2</v>
      </c>
      <c r="J8" s="75">
        <v>92.2</v>
      </c>
      <c r="K8" s="75">
        <v>0.1</v>
      </c>
      <c r="L8" s="75">
        <v>0.1</v>
      </c>
      <c r="M8" s="75">
        <v>100</v>
      </c>
    </row>
    <row r="9" spans="1:13" s="166" customFormat="1" ht="41.25" customHeight="1">
      <c r="A9" s="24">
        <v>2005</v>
      </c>
      <c r="B9" s="75">
        <v>112.9</v>
      </c>
      <c r="C9" s="75">
        <v>86.6</v>
      </c>
      <c r="D9" s="75">
        <v>24</v>
      </c>
      <c r="E9" s="75">
        <v>16.8</v>
      </c>
      <c r="F9" s="75">
        <v>70.9</v>
      </c>
      <c r="G9" s="75"/>
      <c r="H9" s="75">
        <v>88.9</v>
      </c>
      <c r="I9" s="75">
        <v>69.8</v>
      </c>
      <c r="J9" s="75">
        <v>92.2</v>
      </c>
      <c r="K9" s="75" t="s">
        <v>30</v>
      </c>
      <c r="L9" s="75" t="s">
        <v>30</v>
      </c>
      <c r="M9" s="75" t="s">
        <v>30</v>
      </c>
    </row>
    <row r="10" spans="1:13" s="166" customFormat="1" ht="41.25" customHeight="1">
      <c r="A10" s="24">
        <v>2006</v>
      </c>
      <c r="B10" s="75">
        <v>77.10000000000001</v>
      </c>
      <c r="C10" s="75">
        <v>463.1</v>
      </c>
      <c r="D10" s="75">
        <v>20.6</v>
      </c>
      <c r="E10" s="75">
        <v>185.1</v>
      </c>
      <c r="F10" s="75">
        <v>26.166666666666668</v>
      </c>
      <c r="G10" s="75"/>
      <c r="H10" s="75">
        <v>56.5</v>
      </c>
      <c r="I10" s="75">
        <v>278</v>
      </c>
      <c r="J10" s="75">
        <v>7.8</v>
      </c>
      <c r="K10" s="75" t="s">
        <v>30</v>
      </c>
      <c r="L10" s="75" t="s">
        <v>30</v>
      </c>
      <c r="M10" s="75" t="s">
        <v>30</v>
      </c>
    </row>
    <row r="11" spans="1:13" s="166" customFormat="1" ht="41.25" customHeight="1">
      <c r="A11" s="39">
        <v>2007</v>
      </c>
      <c r="B11" s="235">
        <f aca="true" t="shared" si="0" ref="B11:C18">D11+H11+K11</f>
        <v>73.31</v>
      </c>
      <c r="C11" s="235">
        <f t="shared" si="0"/>
        <v>45.90000000000001</v>
      </c>
      <c r="D11" s="235">
        <f>SUM(D12:D18)</f>
        <v>21.580000000000002</v>
      </c>
      <c r="E11" s="235">
        <f>SUM(E12:E18)</f>
        <v>11.700000000000001</v>
      </c>
      <c r="F11" s="235">
        <f>SUM(F12:F18)/7</f>
        <v>50.371428571428574</v>
      </c>
      <c r="G11" s="235"/>
      <c r="H11" s="235">
        <f>SUM(H12:H18)</f>
        <v>51.53</v>
      </c>
      <c r="I11" s="235">
        <f>SUM(I12:I18)</f>
        <v>34.20000000000001</v>
      </c>
      <c r="J11" s="235">
        <f>SUM(J12:J18)/7</f>
        <v>113.82857142857144</v>
      </c>
      <c r="K11" s="235">
        <f>SUM(K12:K18)</f>
        <v>0.2</v>
      </c>
      <c r="L11" s="148">
        <v>0</v>
      </c>
      <c r="M11" s="148">
        <v>0</v>
      </c>
    </row>
    <row r="12" spans="1:13" s="166" customFormat="1" ht="41.25" customHeight="1">
      <c r="A12" s="43" t="s">
        <v>31</v>
      </c>
      <c r="B12" s="75">
        <f t="shared" si="0"/>
        <v>0.6900000000000001</v>
      </c>
      <c r="C12" s="75">
        <f t="shared" si="0"/>
        <v>2.3000000000000003</v>
      </c>
      <c r="D12" s="75">
        <v>0.16</v>
      </c>
      <c r="E12" s="75">
        <v>0.1</v>
      </c>
      <c r="F12" s="75">
        <v>62.5</v>
      </c>
      <c r="G12" s="75"/>
      <c r="H12" s="75">
        <v>0.53</v>
      </c>
      <c r="I12" s="75">
        <v>2.2</v>
      </c>
      <c r="J12" s="75">
        <v>415</v>
      </c>
      <c r="K12" s="149">
        <v>0</v>
      </c>
      <c r="L12" s="149">
        <v>0</v>
      </c>
      <c r="M12" s="149">
        <v>0</v>
      </c>
    </row>
    <row r="13" spans="1:13" s="166" customFormat="1" ht="41.25" customHeight="1">
      <c r="A13" s="43" t="s">
        <v>32</v>
      </c>
      <c r="B13" s="75">
        <f t="shared" si="0"/>
        <v>10.5</v>
      </c>
      <c r="C13" s="75">
        <f t="shared" si="0"/>
        <v>9.600000000000001</v>
      </c>
      <c r="D13" s="75">
        <v>5</v>
      </c>
      <c r="E13" s="75">
        <v>4.6000000000000005</v>
      </c>
      <c r="F13" s="75">
        <v>90</v>
      </c>
      <c r="G13" s="75"/>
      <c r="H13" s="75">
        <v>5.5</v>
      </c>
      <c r="I13" s="75">
        <v>5</v>
      </c>
      <c r="J13" s="75">
        <v>90.9</v>
      </c>
      <c r="K13" s="149">
        <v>0</v>
      </c>
      <c r="L13" s="149">
        <v>0</v>
      </c>
      <c r="M13" s="149">
        <v>0</v>
      </c>
    </row>
    <row r="14" spans="1:13" s="166" customFormat="1" ht="41.25" customHeight="1">
      <c r="A14" s="43" t="s">
        <v>33</v>
      </c>
      <c r="B14" s="75">
        <f t="shared" si="0"/>
        <v>26.8</v>
      </c>
      <c r="C14" s="75">
        <f t="shared" si="0"/>
        <v>17</v>
      </c>
      <c r="D14" s="75">
        <v>6.2</v>
      </c>
      <c r="E14" s="75">
        <v>2.8</v>
      </c>
      <c r="F14" s="75">
        <v>43.5</v>
      </c>
      <c r="G14" s="75"/>
      <c r="H14" s="75">
        <v>20.6</v>
      </c>
      <c r="I14" s="75">
        <v>14.2</v>
      </c>
      <c r="J14" s="75">
        <v>68.4</v>
      </c>
      <c r="K14" s="149">
        <v>0</v>
      </c>
      <c r="L14" s="149">
        <v>0</v>
      </c>
      <c r="M14" s="149">
        <v>0</v>
      </c>
    </row>
    <row r="15" spans="1:13" s="166" customFormat="1" ht="41.25" customHeight="1">
      <c r="A15" s="43" t="s">
        <v>34</v>
      </c>
      <c r="B15" s="75">
        <f t="shared" si="0"/>
        <v>10.5</v>
      </c>
      <c r="C15" s="75">
        <f t="shared" si="0"/>
        <v>7.1</v>
      </c>
      <c r="D15" s="75">
        <v>3</v>
      </c>
      <c r="E15" s="75">
        <v>1.8</v>
      </c>
      <c r="F15" s="75">
        <v>60</v>
      </c>
      <c r="G15" s="75"/>
      <c r="H15" s="75">
        <v>7.5</v>
      </c>
      <c r="I15" s="75">
        <v>5.3</v>
      </c>
      <c r="J15" s="75">
        <v>69.3</v>
      </c>
      <c r="K15" s="149">
        <v>0</v>
      </c>
      <c r="L15" s="149">
        <v>0</v>
      </c>
      <c r="M15" s="149">
        <v>0</v>
      </c>
    </row>
    <row r="16" spans="1:13" s="166" customFormat="1" ht="41.25" customHeight="1">
      <c r="A16" s="43" t="s">
        <v>35</v>
      </c>
      <c r="B16" s="75">
        <f t="shared" si="0"/>
        <v>5.42</v>
      </c>
      <c r="C16" s="75">
        <f t="shared" si="0"/>
        <v>3.3000000000000003</v>
      </c>
      <c r="D16" s="75">
        <v>2.12</v>
      </c>
      <c r="E16" s="75">
        <v>1</v>
      </c>
      <c r="F16" s="75">
        <v>50</v>
      </c>
      <c r="G16" s="75"/>
      <c r="H16" s="75">
        <v>3.3</v>
      </c>
      <c r="I16" s="75">
        <v>2.3000000000000003</v>
      </c>
      <c r="J16" s="75">
        <v>69.60000000000001</v>
      </c>
      <c r="K16" s="149">
        <v>0</v>
      </c>
      <c r="L16" s="149">
        <v>0</v>
      </c>
      <c r="M16" s="149">
        <v>0</v>
      </c>
    </row>
    <row r="17" spans="1:13" s="166" customFormat="1" ht="41.25" customHeight="1">
      <c r="A17" s="43" t="s">
        <v>36</v>
      </c>
      <c r="B17" s="75">
        <f t="shared" si="0"/>
        <v>10.799999999999999</v>
      </c>
      <c r="C17" s="75">
        <f t="shared" si="0"/>
        <v>0.3</v>
      </c>
      <c r="D17" s="75">
        <v>2.6</v>
      </c>
      <c r="E17" s="75">
        <v>0.3</v>
      </c>
      <c r="F17" s="75">
        <v>6.6</v>
      </c>
      <c r="G17" s="75"/>
      <c r="H17" s="75">
        <v>8</v>
      </c>
      <c r="I17" s="149">
        <v>0</v>
      </c>
      <c r="J17" s="149">
        <v>0</v>
      </c>
      <c r="K17" s="75">
        <v>0.2</v>
      </c>
      <c r="L17" s="149">
        <v>0</v>
      </c>
      <c r="M17" s="149">
        <v>0</v>
      </c>
    </row>
    <row r="18" spans="1:13" s="166" customFormat="1" ht="41.25" customHeight="1">
      <c r="A18" s="44" t="s">
        <v>37</v>
      </c>
      <c r="B18" s="240">
        <f t="shared" si="0"/>
        <v>8.600000000000001</v>
      </c>
      <c r="C18" s="240">
        <f t="shared" si="0"/>
        <v>6.300000000000001</v>
      </c>
      <c r="D18" s="240">
        <v>2.5</v>
      </c>
      <c r="E18" s="240">
        <v>1.1</v>
      </c>
      <c r="F18" s="240">
        <v>40</v>
      </c>
      <c r="G18" s="75"/>
      <c r="H18" s="240">
        <v>6.1</v>
      </c>
      <c r="I18" s="240">
        <v>5.2</v>
      </c>
      <c r="J18" s="240">
        <v>83.6</v>
      </c>
      <c r="K18" s="152">
        <v>0</v>
      </c>
      <c r="L18" s="152">
        <v>0</v>
      </c>
      <c r="M18" s="152">
        <v>0</v>
      </c>
    </row>
    <row r="19" spans="1:13" ht="15.75" customHeight="1">
      <c r="A19" s="116" t="s">
        <v>38</v>
      </c>
      <c r="B19" s="116"/>
      <c r="C19" s="116"/>
      <c r="D19" s="299"/>
      <c r="E19" s="4"/>
      <c r="F19" s="87"/>
      <c r="G19" s="87"/>
      <c r="H19" s="4"/>
      <c r="I19" s="4"/>
      <c r="J19" s="87"/>
      <c r="K19" s="272"/>
      <c r="L19" s="4"/>
      <c r="M19" s="87"/>
    </row>
    <row r="20" spans="1:13" ht="15.75" customHeight="1">
      <c r="A20" s="16"/>
      <c r="B20" s="16"/>
      <c r="C20" s="16"/>
      <c r="D20" s="299"/>
      <c r="E20" s="4"/>
      <c r="F20" s="87"/>
      <c r="G20" s="87"/>
      <c r="H20" s="4"/>
      <c r="I20" s="4"/>
      <c r="J20" s="87"/>
      <c r="K20" s="272"/>
      <c r="L20" s="4"/>
      <c r="M20" s="87"/>
    </row>
  </sheetData>
  <mergeCells count="10">
    <mergeCell ref="A1:F1"/>
    <mergeCell ref="H1:M1"/>
    <mergeCell ref="B3:C3"/>
    <mergeCell ref="D3:F3"/>
    <mergeCell ref="H3:J3"/>
    <mergeCell ref="K3:M3"/>
    <mergeCell ref="B4:C4"/>
    <mergeCell ref="D4:F4"/>
    <mergeCell ref="H4:J4"/>
    <mergeCell ref="K4:M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pane xSplit="1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X15" sqref="X15"/>
    </sheetView>
  </sheetViews>
  <sheetFormatPr defaultColWidth="8.88671875" defaultRowHeight="13.5"/>
  <cols>
    <col min="1" max="1" width="14.5546875" style="300" customWidth="1"/>
    <col min="2" max="2" width="6.21484375" style="121" customWidth="1"/>
    <col min="3" max="3" width="7.88671875" style="301" customWidth="1"/>
    <col min="4" max="4" width="5.77734375" style="301" customWidth="1"/>
    <col min="5" max="5" width="7.77734375" style="301" customWidth="1"/>
    <col min="6" max="6" width="6.99609375" style="86" customWidth="1"/>
    <col min="7" max="7" width="5.5546875" style="301" customWidth="1"/>
    <col min="8" max="8" width="6.5546875" style="301" customWidth="1"/>
    <col min="9" max="9" width="6.3359375" style="86" customWidth="1"/>
    <col min="10" max="10" width="5.5546875" style="301" customWidth="1"/>
    <col min="11" max="11" width="6.21484375" style="301" customWidth="1"/>
    <col min="12" max="12" width="6.88671875" style="86" customWidth="1"/>
    <col min="13" max="13" width="2.77734375" style="86" customWidth="1"/>
    <col min="14" max="14" width="5.3359375" style="301" customWidth="1"/>
    <col min="15" max="15" width="6.88671875" style="301" customWidth="1"/>
    <col min="16" max="16" width="6.4453125" style="86" customWidth="1"/>
    <col min="17" max="17" width="5.3359375" style="301" customWidth="1"/>
    <col min="18" max="18" width="7.77734375" style="301" customWidth="1"/>
    <col min="19" max="20" width="4.77734375" style="86" customWidth="1"/>
    <col min="21" max="21" width="7.77734375" style="86" customWidth="1"/>
    <col min="22" max="22" width="5.3359375" style="86" customWidth="1"/>
    <col min="23" max="23" width="5.3359375" style="301" customWidth="1"/>
    <col min="24" max="24" width="7.77734375" style="301" customWidth="1"/>
    <col min="25" max="25" width="10.99609375" style="86" customWidth="1"/>
    <col min="26" max="26" width="5.88671875" style="301" customWidth="1"/>
    <col min="27" max="177" width="8.88671875" style="301" customWidth="1"/>
    <col min="178" max="16384" width="8.88671875" style="300" customWidth="1"/>
  </cols>
  <sheetData>
    <row r="1" spans="1:25" s="304" customFormat="1" ht="45" customHeight="1">
      <c r="A1" s="302" t="s">
        <v>181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302" t="s">
        <v>182</v>
      </c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6" s="309" customFormat="1" ht="25.5" customHeight="1">
      <c r="A2" s="125" t="s">
        <v>75</v>
      </c>
      <c r="B2" s="305"/>
      <c r="C2" s="306"/>
      <c r="D2" s="306"/>
      <c r="E2" s="306"/>
      <c r="F2" s="307"/>
      <c r="G2" s="306"/>
      <c r="H2" s="306"/>
      <c r="I2" s="307"/>
      <c r="J2" s="306"/>
      <c r="K2" s="306"/>
      <c r="L2" s="307"/>
      <c r="M2" s="307"/>
      <c r="N2" s="306"/>
      <c r="O2" s="306"/>
      <c r="P2" s="307"/>
      <c r="Q2" s="306"/>
      <c r="R2" s="306"/>
      <c r="S2" s="307"/>
      <c r="T2" s="307"/>
      <c r="U2" s="307"/>
      <c r="V2" s="307"/>
      <c r="W2" s="306"/>
      <c r="X2" s="306"/>
      <c r="Y2" s="308" t="s">
        <v>76</v>
      </c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  <c r="IL2" s="306"/>
      <c r="IM2" s="306"/>
      <c r="IN2" s="306"/>
      <c r="IO2" s="306"/>
      <c r="IP2" s="306"/>
      <c r="IQ2" s="306"/>
      <c r="IR2" s="306"/>
      <c r="IS2" s="306"/>
      <c r="IT2" s="306"/>
      <c r="IU2" s="306"/>
      <c r="IV2" s="306"/>
    </row>
    <row r="3" spans="1:256" s="311" customFormat="1" ht="16.5" customHeight="1">
      <c r="A3" s="17" t="s">
        <v>4</v>
      </c>
      <c r="B3" s="295" t="s">
        <v>183</v>
      </c>
      <c r="C3" s="295"/>
      <c r="D3" s="295" t="s">
        <v>184</v>
      </c>
      <c r="E3" s="295"/>
      <c r="F3" s="295"/>
      <c r="G3" s="295" t="s">
        <v>185</v>
      </c>
      <c r="H3" s="295"/>
      <c r="I3" s="295"/>
      <c r="J3" s="310" t="s">
        <v>186</v>
      </c>
      <c r="K3" s="310"/>
      <c r="L3" s="310"/>
      <c r="M3" s="59"/>
      <c r="N3" s="17" t="s">
        <v>187</v>
      </c>
      <c r="O3" s="17"/>
      <c r="P3" s="17"/>
      <c r="Q3" s="295" t="s">
        <v>188</v>
      </c>
      <c r="R3" s="295"/>
      <c r="S3" s="295"/>
      <c r="T3" s="295" t="s">
        <v>189</v>
      </c>
      <c r="U3" s="295"/>
      <c r="V3" s="295"/>
      <c r="W3" s="310" t="s">
        <v>190</v>
      </c>
      <c r="X3" s="310"/>
      <c r="Y3" s="310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2"/>
      <c r="HI3" s="312"/>
      <c r="HJ3" s="312"/>
      <c r="HK3" s="312"/>
      <c r="HL3" s="312"/>
      <c r="HM3" s="312"/>
      <c r="HN3" s="312"/>
      <c r="HO3" s="312"/>
      <c r="HP3" s="312"/>
      <c r="HQ3" s="312"/>
      <c r="HR3" s="312"/>
      <c r="HS3" s="312"/>
      <c r="HT3" s="312"/>
      <c r="HU3" s="312"/>
      <c r="HV3" s="312"/>
      <c r="HW3" s="312"/>
      <c r="HX3" s="312"/>
      <c r="HY3" s="312"/>
      <c r="HZ3" s="312"/>
      <c r="IA3" s="312"/>
      <c r="IB3" s="312"/>
      <c r="IC3" s="312"/>
      <c r="ID3" s="312"/>
      <c r="IE3" s="312"/>
      <c r="IF3" s="312"/>
      <c r="IG3" s="312"/>
      <c r="IH3" s="312"/>
      <c r="II3" s="312"/>
      <c r="IJ3" s="312"/>
      <c r="IK3" s="312"/>
      <c r="IL3" s="312"/>
      <c r="IM3" s="312"/>
      <c r="IN3" s="312"/>
      <c r="IO3" s="312"/>
      <c r="IP3" s="312"/>
      <c r="IQ3" s="312"/>
      <c r="IR3" s="312"/>
      <c r="IS3" s="312"/>
      <c r="IT3" s="312"/>
      <c r="IU3" s="312"/>
      <c r="IV3" s="312"/>
    </row>
    <row r="4" spans="1:256" s="311" customFormat="1" ht="16.5" customHeight="1">
      <c r="A4" s="24" t="s">
        <v>8</v>
      </c>
      <c r="B4" s="145" t="s">
        <v>24</v>
      </c>
      <c r="C4" s="145"/>
      <c r="D4" s="145" t="s">
        <v>191</v>
      </c>
      <c r="E4" s="145"/>
      <c r="F4" s="145"/>
      <c r="G4" s="145" t="s">
        <v>192</v>
      </c>
      <c r="H4" s="145"/>
      <c r="I4" s="145"/>
      <c r="J4" s="136" t="s">
        <v>193</v>
      </c>
      <c r="K4" s="136"/>
      <c r="L4" s="136"/>
      <c r="M4" s="132"/>
      <c r="N4" s="32" t="s">
        <v>194</v>
      </c>
      <c r="O4" s="32"/>
      <c r="P4" s="32"/>
      <c r="Q4" s="145" t="s">
        <v>195</v>
      </c>
      <c r="R4" s="145"/>
      <c r="S4" s="145"/>
      <c r="T4" s="145" t="s">
        <v>196</v>
      </c>
      <c r="U4" s="145"/>
      <c r="V4" s="145"/>
      <c r="W4" s="139" t="s">
        <v>197</v>
      </c>
      <c r="X4" s="139"/>
      <c r="Y4" s="139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312"/>
      <c r="IF4" s="312"/>
      <c r="IG4" s="312"/>
      <c r="IH4" s="312"/>
      <c r="II4" s="312"/>
      <c r="IJ4" s="312"/>
      <c r="IK4" s="312"/>
      <c r="IL4" s="312"/>
      <c r="IM4" s="312"/>
      <c r="IN4" s="312"/>
      <c r="IO4" s="312"/>
      <c r="IP4" s="312"/>
      <c r="IQ4" s="312"/>
      <c r="IR4" s="312"/>
      <c r="IS4" s="312"/>
      <c r="IT4" s="312"/>
      <c r="IU4" s="312"/>
      <c r="IV4" s="312"/>
    </row>
    <row r="5" spans="1:256" s="311" customFormat="1" ht="16.5" customHeight="1">
      <c r="A5" s="24" t="s">
        <v>17</v>
      </c>
      <c r="B5" s="24" t="s">
        <v>126</v>
      </c>
      <c r="C5" s="55" t="s">
        <v>93</v>
      </c>
      <c r="D5" s="24" t="s">
        <v>126</v>
      </c>
      <c r="E5" s="59" t="s">
        <v>93</v>
      </c>
      <c r="F5" s="174"/>
      <c r="G5" s="24" t="s">
        <v>126</v>
      </c>
      <c r="H5" s="59" t="s">
        <v>93</v>
      </c>
      <c r="I5" s="174"/>
      <c r="J5" s="133" t="s">
        <v>126</v>
      </c>
      <c r="K5" s="65" t="s">
        <v>93</v>
      </c>
      <c r="L5" s="219"/>
      <c r="M5" s="132"/>
      <c r="N5" s="217" t="s">
        <v>126</v>
      </c>
      <c r="O5" s="59" t="s">
        <v>93</v>
      </c>
      <c r="P5" s="174"/>
      <c r="Q5" s="24" t="s">
        <v>128</v>
      </c>
      <c r="R5" s="59" t="s">
        <v>93</v>
      </c>
      <c r="S5" s="174"/>
      <c r="T5" s="24" t="s">
        <v>128</v>
      </c>
      <c r="U5" s="59" t="s">
        <v>93</v>
      </c>
      <c r="V5" s="24"/>
      <c r="W5" s="24" t="s">
        <v>198</v>
      </c>
      <c r="X5" s="63" t="s">
        <v>93</v>
      </c>
      <c r="Y5" s="219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  <c r="IV5" s="312"/>
    </row>
    <row r="6" spans="1:256" s="311" customFormat="1" ht="16.5" customHeight="1">
      <c r="A6" s="32" t="s">
        <v>23</v>
      </c>
      <c r="B6" s="313" t="s">
        <v>71</v>
      </c>
      <c r="C6" s="313" t="s">
        <v>94</v>
      </c>
      <c r="D6" s="313" t="s">
        <v>71</v>
      </c>
      <c r="E6" s="313" t="s">
        <v>94</v>
      </c>
      <c r="F6" s="224" t="s">
        <v>95</v>
      </c>
      <c r="G6" s="313" t="s">
        <v>71</v>
      </c>
      <c r="H6" s="313" t="s">
        <v>94</v>
      </c>
      <c r="I6" s="224" t="s">
        <v>95</v>
      </c>
      <c r="J6" s="313" t="s">
        <v>71</v>
      </c>
      <c r="K6" s="314" t="s">
        <v>94</v>
      </c>
      <c r="L6" s="228" t="s">
        <v>95</v>
      </c>
      <c r="M6" s="251"/>
      <c r="N6" s="313" t="s">
        <v>71</v>
      </c>
      <c r="O6" s="313" t="s">
        <v>94</v>
      </c>
      <c r="P6" s="224" t="s">
        <v>95</v>
      </c>
      <c r="Q6" s="313" t="s">
        <v>71</v>
      </c>
      <c r="R6" s="313" t="s">
        <v>94</v>
      </c>
      <c r="S6" s="224" t="s">
        <v>95</v>
      </c>
      <c r="T6" s="313" t="s">
        <v>71</v>
      </c>
      <c r="U6" s="313" t="s">
        <v>94</v>
      </c>
      <c r="V6" s="224" t="s">
        <v>95</v>
      </c>
      <c r="W6" s="313" t="s">
        <v>71</v>
      </c>
      <c r="X6" s="313" t="s">
        <v>94</v>
      </c>
      <c r="Y6" s="228" t="s">
        <v>95</v>
      </c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</row>
    <row r="7" spans="1:25" s="311" customFormat="1" ht="41.25" customHeight="1">
      <c r="A7" s="24">
        <v>2003</v>
      </c>
      <c r="B7" s="316">
        <f>SUM(D7,G7,J7,N7,Q7,T7,W7)</f>
        <v>713.6999999999999</v>
      </c>
      <c r="C7" s="316">
        <f>SUM(E7,H7,K7,O7,R7,U7,X7)</f>
        <v>11667.3</v>
      </c>
      <c r="D7" s="132">
        <v>637.4</v>
      </c>
      <c r="E7" s="253">
        <v>10640</v>
      </c>
      <c r="F7" s="253">
        <v>2050</v>
      </c>
      <c r="G7" s="281">
        <v>50.5</v>
      </c>
      <c r="H7" s="281">
        <v>627.2</v>
      </c>
      <c r="I7" s="253">
        <v>1600</v>
      </c>
      <c r="J7" s="281">
        <v>10.3</v>
      </c>
      <c r="K7" s="281">
        <v>156.8</v>
      </c>
      <c r="L7" s="253">
        <v>1550</v>
      </c>
      <c r="M7" s="132"/>
      <c r="N7" s="281">
        <v>15.5</v>
      </c>
      <c r="O7" s="281">
        <v>243.3</v>
      </c>
      <c r="P7" s="253">
        <v>1600</v>
      </c>
      <c r="Q7" s="132" t="s">
        <v>30</v>
      </c>
      <c r="R7" s="132" t="s">
        <v>30</v>
      </c>
      <c r="S7" s="132" t="s">
        <v>30</v>
      </c>
      <c r="T7" s="281" t="s">
        <v>30</v>
      </c>
      <c r="U7" s="281" t="s">
        <v>30</v>
      </c>
      <c r="V7" s="253" t="s">
        <v>30</v>
      </c>
      <c r="W7" s="281" t="s">
        <v>30</v>
      </c>
      <c r="X7" s="281" t="s">
        <v>30</v>
      </c>
      <c r="Y7" s="281" t="s">
        <v>30</v>
      </c>
    </row>
    <row r="8" spans="1:25" s="311" customFormat="1" ht="41.25" customHeight="1">
      <c r="A8" s="24">
        <v>2004</v>
      </c>
      <c r="B8" s="316">
        <f>SUM(D8,G8,J8,N8,Q8,T8,W8)</f>
        <v>769.15</v>
      </c>
      <c r="C8" s="316">
        <f>SUM(E8,H8,K8,O8,R8,U8,X8)</f>
        <v>11177.1</v>
      </c>
      <c r="D8" s="132">
        <v>687.4</v>
      </c>
      <c r="E8" s="253">
        <v>10120</v>
      </c>
      <c r="F8" s="253">
        <v>2265</v>
      </c>
      <c r="G8" s="281">
        <v>50.45</v>
      </c>
      <c r="H8" s="281">
        <v>592.3000000000001</v>
      </c>
      <c r="I8" s="253">
        <v>1450</v>
      </c>
      <c r="J8" s="281">
        <v>15.6</v>
      </c>
      <c r="K8" s="281">
        <v>227.8</v>
      </c>
      <c r="L8" s="253">
        <v>1460</v>
      </c>
      <c r="M8" s="132"/>
      <c r="N8" s="281">
        <v>15.1</v>
      </c>
      <c r="O8" s="281">
        <v>231.1</v>
      </c>
      <c r="P8" s="253">
        <v>1550</v>
      </c>
      <c r="Q8" s="132" t="s">
        <v>30</v>
      </c>
      <c r="R8" s="132" t="s">
        <v>30</v>
      </c>
      <c r="S8" s="132" t="s">
        <v>30</v>
      </c>
      <c r="T8" s="281">
        <v>0.6</v>
      </c>
      <c r="U8" s="281">
        <v>5.9</v>
      </c>
      <c r="V8" s="253">
        <v>998</v>
      </c>
      <c r="W8" s="281" t="s">
        <v>30</v>
      </c>
      <c r="X8" s="281" t="s">
        <v>30</v>
      </c>
      <c r="Y8" s="281" t="s">
        <v>30</v>
      </c>
    </row>
    <row r="9" spans="1:25" s="311" customFormat="1" ht="41.25" customHeight="1">
      <c r="A9" s="24">
        <v>2005</v>
      </c>
      <c r="B9" s="76">
        <v>891.74</v>
      </c>
      <c r="C9" s="230">
        <v>14948.1</v>
      </c>
      <c r="D9" s="76">
        <v>770.91</v>
      </c>
      <c r="E9" s="37">
        <v>13641</v>
      </c>
      <c r="F9" s="75">
        <v>2140</v>
      </c>
      <c r="G9" s="76">
        <v>50.32</v>
      </c>
      <c r="H9" s="75">
        <v>683.4</v>
      </c>
      <c r="I9" s="37">
        <v>1680</v>
      </c>
      <c r="J9" s="76">
        <v>13.66</v>
      </c>
      <c r="K9" s="75">
        <v>199.2</v>
      </c>
      <c r="L9" s="37">
        <v>1460</v>
      </c>
      <c r="M9" s="76"/>
      <c r="N9" s="76">
        <v>14.35</v>
      </c>
      <c r="O9" s="75">
        <v>206.9</v>
      </c>
      <c r="P9" s="37">
        <v>1460</v>
      </c>
      <c r="Q9" s="76" t="s">
        <v>30</v>
      </c>
      <c r="R9" s="76" t="s">
        <v>30</v>
      </c>
      <c r="S9" s="76" t="s">
        <v>30</v>
      </c>
      <c r="T9" s="75">
        <v>0.6</v>
      </c>
      <c r="U9" s="75">
        <v>6</v>
      </c>
      <c r="V9" s="37">
        <v>1000</v>
      </c>
      <c r="W9" s="76">
        <v>41.9</v>
      </c>
      <c r="X9" s="75">
        <v>211.6</v>
      </c>
      <c r="Y9" s="37">
        <v>822</v>
      </c>
    </row>
    <row r="10" spans="1:25" s="311" customFormat="1" ht="41.25" customHeight="1">
      <c r="A10" s="24">
        <v>2006</v>
      </c>
      <c r="B10" s="76">
        <v>940.6</v>
      </c>
      <c r="C10" s="230">
        <v>15612.2</v>
      </c>
      <c r="D10" s="76">
        <v>830.6</v>
      </c>
      <c r="E10" s="37">
        <v>14022.9</v>
      </c>
      <c r="F10" s="75">
        <v>2171</v>
      </c>
      <c r="G10" s="76">
        <v>45.2</v>
      </c>
      <c r="H10" s="75">
        <v>891.4</v>
      </c>
      <c r="I10" s="37">
        <v>1691</v>
      </c>
      <c r="J10" s="76">
        <v>14.6</v>
      </c>
      <c r="K10" s="75">
        <v>251.7</v>
      </c>
      <c r="L10" s="37">
        <v>1691</v>
      </c>
      <c r="M10" s="76"/>
      <c r="N10" s="76">
        <v>12.7</v>
      </c>
      <c r="O10" s="75">
        <v>178.1</v>
      </c>
      <c r="P10" s="37">
        <v>1662</v>
      </c>
      <c r="Q10" s="76" t="s">
        <v>30</v>
      </c>
      <c r="R10" s="76" t="s">
        <v>30</v>
      </c>
      <c r="S10" s="76" t="s">
        <v>30</v>
      </c>
      <c r="T10" s="75" t="s">
        <v>30</v>
      </c>
      <c r="U10" s="75" t="s">
        <v>30</v>
      </c>
      <c r="V10" s="37" t="s">
        <v>30</v>
      </c>
      <c r="W10" s="76">
        <v>37.5</v>
      </c>
      <c r="X10" s="75">
        <v>268.1</v>
      </c>
      <c r="Y10" s="37">
        <v>848.1333333333333</v>
      </c>
    </row>
    <row r="11" spans="1:25" s="320" customFormat="1" ht="41.25" customHeight="1">
      <c r="A11" s="317">
        <v>2007</v>
      </c>
      <c r="B11" s="260">
        <f>D11+G11+J11+N11+Q11+T11+W11</f>
        <v>970.5699999999999</v>
      </c>
      <c r="C11" s="318">
        <f>E11+H11+K11+O11+R11+U11+X11</f>
        <v>17346.36</v>
      </c>
      <c r="D11" s="318">
        <f aca="true" t="shared" si="0" ref="D11:L11">SUM(D12:D18)</f>
        <v>873</v>
      </c>
      <c r="E11" s="318">
        <f t="shared" si="0"/>
        <v>15925</v>
      </c>
      <c r="F11" s="318">
        <f t="shared" si="0"/>
        <v>2450</v>
      </c>
      <c r="G11" s="318">
        <f t="shared" si="0"/>
        <v>45</v>
      </c>
      <c r="H11" s="318">
        <f t="shared" si="0"/>
        <v>891.4000000000001</v>
      </c>
      <c r="I11" s="318">
        <f t="shared" si="0"/>
        <v>1691.0000000000002</v>
      </c>
      <c r="J11" s="318">
        <f t="shared" si="0"/>
        <v>14</v>
      </c>
      <c r="K11" s="318">
        <f t="shared" si="0"/>
        <v>250</v>
      </c>
      <c r="L11" s="318">
        <f t="shared" si="0"/>
        <v>1691</v>
      </c>
      <c r="M11" s="318"/>
      <c r="N11" s="318">
        <f>SUM(N12:N18)</f>
        <v>7.270000000000001</v>
      </c>
      <c r="O11" s="318">
        <f>SUM(O12:O18)</f>
        <v>89.82</v>
      </c>
      <c r="P11" s="318">
        <f>SUM(P12:P18)</f>
        <v>1764.5</v>
      </c>
      <c r="Q11" s="319">
        <v>0</v>
      </c>
      <c r="R11" s="319">
        <v>0</v>
      </c>
      <c r="S11" s="319">
        <v>0</v>
      </c>
      <c r="T11" s="319">
        <v>0</v>
      </c>
      <c r="U11" s="319">
        <v>0</v>
      </c>
      <c r="V11" s="319">
        <v>0</v>
      </c>
      <c r="W11" s="318">
        <f>SUM(W12:W18)</f>
        <v>31.3</v>
      </c>
      <c r="X11" s="318">
        <f>SUM(X12:X18)</f>
        <v>190.14000000000001</v>
      </c>
      <c r="Y11" s="318">
        <f>SUM(Y12:Y18)</f>
        <v>3306.33</v>
      </c>
    </row>
    <row r="12" spans="1:25" s="311" customFormat="1" ht="41.25" customHeight="1">
      <c r="A12" s="43" t="s">
        <v>31</v>
      </c>
      <c r="B12" s="230">
        <f aca="true" t="shared" si="1" ref="B12:B18">D12+G12+J12+N12+Q12+T12+W12</f>
        <v>555.2600000000001</v>
      </c>
      <c r="C12" s="321">
        <f aca="true" t="shared" si="2" ref="C12:C18">E12+H12+K12+O12+R12+U12+X12</f>
        <v>10036.7</v>
      </c>
      <c r="D12" s="75">
        <v>547.0600000000001</v>
      </c>
      <c r="E12" s="75">
        <v>9874</v>
      </c>
      <c r="F12" s="75">
        <v>1519</v>
      </c>
      <c r="G12" s="75">
        <v>8.2</v>
      </c>
      <c r="H12" s="75">
        <v>162.70000000000002</v>
      </c>
      <c r="I12" s="75">
        <v>307.8</v>
      </c>
      <c r="J12" s="149">
        <v>0</v>
      </c>
      <c r="K12" s="149">
        <v>0</v>
      </c>
      <c r="L12" s="149">
        <v>0</v>
      </c>
      <c r="M12" s="75"/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</row>
    <row r="13" spans="1:29" s="311" customFormat="1" ht="41.25" customHeight="1">
      <c r="A13" s="43" t="s">
        <v>32</v>
      </c>
      <c r="B13" s="230">
        <f t="shared" si="1"/>
        <v>47</v>
      </c>
      <c r="C13" s="321">
        <f t="shared" si="2"/>
        <v>828.8900000000001</v>
      </c>
      <c r="D13" s="75">
        <v>3.3</v>
      </c>
      <c r="E13" s="75">
        <v>64</v>
      </c>
      <c r="F13" s="75">
        <v>9.8</v>
      </c>
      <c r="G13" s="75">
        <v>31.3</v>
      </c>
      <c r="H13" s="75">
        <v>620</v>
      </c>
      <c r="I13" s="75">
        <v>1176.9</v>
      </c>
      <c r="J13" s="75">
        <v>4</v>
      </c>
      <c r="K13" s="75">
        <v>71.5</v>
      </c>
      <c r="L13" s="75">
        <v>483.6</v>
      </c>
      <c r="M13" s="75"/>
      <c r="N13" s="75">
        <v>0.4</v>
      </c>
      <c r="O13" s="75">
        <v>4.94</v>
      </c>
      <c r="P13" s="75">
        <v>97.05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75">
        <v>8</v>
      </c>
      <c r="X13" s="75">
        <v>68.45</v>
      </c>
      <c r="Y13" s="75">
        <v>1190.28</v>
      </c>
      <c r="AA13" s="322"/>
      <c r="AB13" s="323"/>
      <c r="AC13" s="322"/>
    </row>
    <row r="14" spans="1:256" s="325" customFormat="1" ht="41.25" customHeight="1">
      <c r="A14" s="43" t="s">
        <v>33</v>
      </c>
      <c r="B14" s="230">
        <f t="shared" si="1"/>
        <v>37.50000000000001</v>
      </c>
      <c r="C14" s="321">
        <f t="shared" si="2"/>
        <v>673.57</v>
      </c>
      <c r="D14" s="75">
        <v>32.7</v>
      </c>
      <c r="E14" s="75">
        <v>589</v>
      </c>
      <c r="F14" s="75">
        <v>90.65</v>
      </c>
      <c r="G14" s="75">
        <v>1</v>
      </c>
      <c r="H14" s="75">
        <v>19.6</v>
      </c>
      <c r="I14" s="75">
        <v>37.2</v>
      </c>
      <c r="J14" s="75">
        <v>3.28</v>
      </c>
      <c r="K14" s="75">
        <v>58.5</v>
      </c>
      <c r="L14" s="75">
        <v>395.7</v>
      </c>
      <c r="M14" s="75"/>
      <c r="N14" s="75">
        <v>0.52</v>
      </c>
      <c r="O14" s="75">
        <v>6.47</v>
      </c>
      <c r="P14" s="75">
        <v>132.33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324"/>
      <c r="FV14" s="326"/>
      <c r="FW14" s="326"/>
      <c r="FX14" s="326"/>
      <c r="FY14" s="326"/>
      <c r="FZ14" s="326"/>
      <c r="GA14" s="326"/>
      <c r="GB14" s="326"/>
      <c r="GC14" s="326"/>
      <c r="GD14" s="326"/>
      <c r="GE14" s="326"/>
      <c r="GF14" s="326"/>
      <c r="GG14" s="326"/>
      <c r="GH14" s="326"/>
      <c r="GI14" s="326"/>
      <c r="GJ14" s="326"/>
      <c r="GK14" s="326"/>
      <c r="GL14" s="326"/>
      <c r="GM14" s="326"/>
      <c r="GN14" s="326"/>
      <c r="GO14" s="326"/>
      <c r="GP14" s="326"/>
      <c r="GQ14" s="326"/>
      <c r="GR14" s="326"/>
      <c r="GS14" s="326"/>
      <c r="GT14" s="326"/>
      <c r="GU14" s="326"/>
      <c r="GV14" s="326"/>
      <c r="GW14" s="326"/>
      <c r="GX14" s="326"/>
      <c r="GY14" s="326"/>
      <c r="GZ14" s="326"/>
      <c r="HA14" s="326"/>
      <c r="HB14" s="326"/>
      <c r="HC14" s="326"/>
      <c r="HD14" s="326"/>
      <c r="HE14" s="326"/>
      <c r="HF14" s="326"/>
      <c r="HG14" s="326"/>
      <c r="HH14" s="326"/>
      <c r="HI14" s="326"/>
      <c r="HJ14" s="326"/>
      <c r="HK14" s="326"/>
      <c r="HL14" s="326"/>
      <c r="HM14" s="326"/>
      <c r="HN14" s="326"/>
      <c r="HO14" s="326"/>
      <c r="HP14" s="326"/>
      <c r="HQ14" s="326"/>
      <c r="HR14" s="326"/>
      <c r="HS14" s="326"/>
      <c r="HT14" s="326"/>
      <c r="HU14" s="326"/>
      <c r="HV14" s="326"/>
      <c r="HW14" s="326"/>
      <c r="HX14" s="326"/>
      <c r="HY14" s="326"/>
      <c r="HZ14" s="326"/>
      <c r="IA14" s="326"/>
      <c r="IB14" s="326"/>
      <c r="IC14" s="326"/>
      <c r="ID14" s="326"/>
      <c r="IE14" s="326"/>
      <c r="IF14" s="326"/>
      <c r="IG14" s="326"/>
      <c r="IH14" s="326"/>
      <c r="II14" s="326"/>
      <c r="IJ14" s="326"/>
      <c r="IK14" s="326"/>
      <c r="IL14" s="326"/>
      <c r="IM14" s="326"/>
      <c r="IN14" s="326"/>
      <c r="IO14" s="326"/>
      <c r="IP14" s="326"/>
      <c r="IQ14" s="326"/>
      <c r="IR14" s="326"/>
      <c r="IS14" s="326"/>
      <c r="IT14" s="326"/>
      <c r="IU14" s="326"/>
      <c r="IV14" s="326"/>
    </row>
    <row r="15" spans="1:256" s="329" customFormat="1" ht="41.25" customHeight="1">
      <c r="A15" s="43" t="s">
        <v>34</v>
      </c>
      <c r="B15" s="230">
        <f t="shared" si="1"/>
        <v>59.57000000000001</v>
      </c>
      <c r="C15" s="321">
        <f t="shared" si="2"/>
        <v>1011.61</v>
      </c>
      <c r="D15" s="327">
        <v>41.8</v>
      </c>
      <c r="E15" s="327">
        <v>764</v>
      </c>
      <c r="F15" s="327">
        <v>117.6</v>
      </c>
      <c r="G15" s="327">
        <v>4.1</v>
      </c>
      <c r="H15" s="327">
        <v>81.10000000000001</v>
      </c>
      <c r="I15" s="327">
        <v>153.9</v>
      </c>
      <c r="J15" s="327">
        <v>4.72</v>
      </c>
      <c r="K15" s="327">
        <v>84.2</v>
      </c>
      <c r="L15" s="327">
        <v>569.9</v>
      </c>
      <c r="M15" s="327"/>
      <c r="N15" s="327">
        <v>6.35</v>
      </c>
      <c r="O15" s="327">
        <v>78.41</v>
      </c>
      <c r="P15" s="327">
        <v>1535.12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7">
        <v>2.6</v>
      </c>
      <c r="X15" s="327">
        <v>3.9</v>
      </c>
      <c r="Y15" s="327">
        <v>68.38</v>
      </c>
      <c r="Z15" s="324"/>
      <c r="FV15" s="330"/>
      <c r="FW15" s="330"/>
      <c r="FX15" s="330"/>
      <c r="FY15" s="330"/>
      <c r="FZ15" s="330"/>
      <c r="GA15" s="330"/>
      <c r="GB15" s="330"/>
      <c r="GC15" s="330"/>
      <c r="GD15" s="330"/>
      <c r="GE15" s="330"/>
      <c r="GF15" s="330"/>
      <c r="GG15" s="330"/>
      <c r="GH15" s="330"/>
      <c r="GI15" s="330"/>
      <c r="GJ15" s="330"/>
      <c r="GK15" s="330"/>
      <c r="GL15" s="330"/>
      <c r="GM15" s="330"/>
      <c r="GN15" s="330"/>
      <c r="GO15" s="330"/>
      <c r="GP15" s="330"/>
      <c r="GQ15" s="330"/>
      <c r="GR15" s="330"/>
      <c r="GS15" s="330"/>
      <c r="GT15" s="330"/>
      <c r="GU15" s="330"/>
      <c r="GV15" s="330"/>
      <c r="GW15" s="330"/>
      <c r="GX15" s="330"/>
      <c r="GY15" s="330"/>
      <c r="GZ15" s="330"/>
      <c r="HA15" s="330"/>
      <c r="HB15" s="330"/>
      <c r="HC15" s="330"/>
      <c r="HD15" s="330"/>
      <c r="HE15" s="330"/>
      <c r="HF15" s="330"/>
      <c r="HG15" s="330"/>
      <c r="HH15" s="330"/>
      <c r="HI15" s="330"/>
      <c r="HJ15" s="330"/>
      <c r="HK15" s="330"/>
      <c r="HL15" s="330"/>
      <c r="HM15" s="330"/>
      <c r="HN15" s="330"/>
      <c r="HO15" s="330"/>
      <c r="HP15" s="330"/>
      <c r="HQ15" s="330"/>
      <c r="HR15" s="330"/>
      <c r="HS15" s="330"/>
      <c r="HT15" s="330"/>
      <c r="HU15" s="330"/>
      <c r="HV15" s="330"/>
      <c r="HW15" s="330"/>
      <c r="HX15" s="330"/>
      <c r="HY15" s="330"/>
      <c r="HZ15" s="330"/>
      <c r="IA15" s="330"/>
      <c r="IB15" s="330"/>
      <c r="IC15" s="330"/>
      <c r="ID15" s="330"/>
      <c r="IE15" s="330"/>
      <c r="IF15" s="330"/>
      <c r="IG15" s="330"/>
      <c r="IH15" s="330"/>
      <c r="II15" s="330"/>
      <c r="IJ15" s="330"/>
      <c r="IK15" s="330"/>
      <c r="IL15" s="330"/>
      <c r="IM15" s="330"/>
      <c r="IN15" s="330"/>
      <c r="IO15" s="330"/>
      <c r="IP15" s="330"/>
      <c r="IQ15" s="330"/>
      <c r="IR15" s="330"/>
      <c r="IS15" s="330"/>
      <c r="IT15" s="330"/>
      <c r="IU15" s="330"/>
      <c r="IV15" s="330"/>
    </row>
    <row r="16" spans="1:256" s="329" customFormat="1" ht="41.25" customHeight="1">
      <c r="A16" s="43" t="s">
        <v>35</v>
      </c>
      <c r="B16" s="230">
        <f t="shared" si="1"/>
        <v>96.9</v>
      </c>
      <c r="C16" s="321">
        <f t="shared" si="2"/>
        <v>1799.55</v>
      </c>
      <c r="D16" s="327">
        <v>92.3</v>
      </c>
      <c r="E16" s="327">
        <v>1752</v>
      </c>
      <c r="F16" s="327">
        <v>269.5</v>
      </c>
      <c r="G16" s="327">
        <v>0.4</v>
      </c>
      <c r="H16" s="327">
        <v>8</v>
      </c>
      <c r="I16" s="327">
        <v>15.2</v>
      </c>
      <c r="J16" s="327">
        <v>2</v>
      </c>
      <c r="K16" s="327">
        <v>35.800000000000004</v>
      </c>
      <c r="L16" s="327">
        <v>241.8</v>
      </c>
      <c r="M16" s="327"/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7">
        <v>2.2</v>
      </c>
      <c r="X16" s="327">
        <v>3.75</v>
      </c>
      <c r="Y16" s="327">
        <v>66</v>
      </c>
      <c r="Z16" s="324"/>
      <c r="FV16" s="330"/>
      <c r="FW16" s="330"/>
      <c r="FX16" s="330"/>
      <c r="FY16" s="330"/>
      <c r="FZ16" s="330"/>
      <c r="GA16" s="330"/>
      <c r="GB16" s="330"/>
      <c r="GC16" s="330"/>
      <c r="GD16" s="330"/>
      <c r="GE16" s="330"/>
      <c r="GF16" s="330"/>
      <c r="GG16" s="330"/>
      <c r="GH16" s="330"/>
      <c r="GI16" s="330"/>
      <c r="GJ16" s="330"/>
      <c r="GK16" s="330"/>
      <c r="GL16" s="330"/>
      <c r="GM16" s="330"/>
      <c r="GN16" s="330"/>
      <c r="GO16" s="330"/>
      <c r="GP16" s="330"/>
      <c r="GQ16" s="330"/>
      <c r="GR16" s="330"/>
      <c r="GS16" s="330"/>
      <c r="GT16" s="330"/>
      <c r="GU16" s="330"/>
      <c r="GV16" s="330"/>
      <c r="GW16" s="330"/>
      <c r="GX16" s="330"/>
      <c r="GY16" s="330"/>
      <c r="GZ16" s="330"/>
      <c r="HA16" s="330"/>
      <c r="HB16" s="330"/>
      <c r="HC16" s="330"/>
      <c r="HD16" s="330"/>
      <c r="HE16" s="330"/>
      <c r="HF16" s="330"/>
      <c r="HG16" s="330"/>
      <c r="HH16" s="330"/>
      <c r="HI16" s="330"/>
      <c r="HJ16" s="330"/>
      <c r="HK16" s="330"/>
      <c r="HL16" s="330"/>
      <c r="HM16" s="330"/>
      <c r="HN16" s="330"/>
      <c r="HO16" s="330"/>
      <c r="HP16" s="330"/>
      <c r="HQ16" s="330"/>
      <c r="HR16" s="330"/>
      <c r="HS16" s="330"/>
      <c r="HT16" s="330"/>
      <c r="HU16" s="330"/>
      <c r="HV16" s="330"/>
      <c r="HW16" s="330"/>
      <c r="HX16" s="330"/>
      <c r="HY16" s="330"/>
      <c r="HZ16" s="330"/>
      <c r="IA16" s="330"/>
      <c r="IB16" s="330"/>
      <c r="IC16" s="330"/>
      <c r="ID16" s="330"/>
      <c r="IE16" s="330"/>
      <c r="IF16" s="330"/>
      <c r="IG16" s="330"/>
      <c r="IH16" s="330"/>
      <c r="II16" s="330"/>
      <c r="IJ16" s="330"/>
      <c r="IK16" s="330"/>
      <c r="IL16" s="330"/>
      <c r="IM16" s="330"/>
      <c r="IN16" s="330"/>
      <c r="IO16" s="330"/>
      <c r="IP16" s="330"/>
      <c r="IQ16" s="330"/>
      <c r="IR16" s="330"/>
      <c r="IS16" s="330"/>
      <c r="IT16" s="330"/>
      <c r="IU16" s="330"/>
      <c r="IV16" s="330"/>
    </row>
    <row r="17" spans="1:256" s="329" customFormat="1" ht="41.25" customHeight="1">
      <c r="A17" s="43" t="s">
        <v>36</v>
      </c>
      <c r="B17" s="230">
        <f t="shared" si="1"/>
        <v>137.73999999999998</v>
      </c>
      <c r="C17" s="321">
        <f t="shared" si="2"/>
        <v>2551.75</v>
      </c>
      <c r="D17" s="327">
        <v>135.54</v>
      </c>
      <c r="E17" s="327">
        <v>2548</v>
      </c>
      <c r="F17" s="327">
        <v>392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7"/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7">
        <v>2.2</v>
      </c>
      <c r="X17" s="327">
        <v>3.75</v>
      </c>
      <c r="Y17" s="327">
        <v>64</v>
      </c>
      <c r="Z17" s="324"/>
      <c r="FV17" s="330"/>
      <c r="FW17" s="330"/>
      <c r="FX17" s="330"/>
      <c r="FY17" s="330"/>
      <c r="FZ17" s="330"/>
      <c r="GA17" s="330"/>
      <c r="GB17" s="330"/>
      <c r="GC17" s="330"/>
      <c r="GD17" s="330"/>
      <c r="GE17" s="330"/>
      <c r="GF17" s="330"/>
      <c r="GG17" s="330"/>
      <c r="GH17" s="330"/>
      <c r="GI17" s="330"/>
      <c r="GJ17" s="330"/>
      <c r="GK17" s="330"/>
      <c r="GL17" s="330"/>
      <c r="GM17" s="330"/>
      <c r="GN17" s="330"/>
      <c r="GO17" s="330"/>
      <c r="GP17" s="330"/>
      <c r="GQ17" s="330"/>
      <c r="GR17" s="330"/>
      <c r="GS17" s="330"/>
      <c r="GT17" s="330"/>
      <c r="GU17" s="330"/>
      <c r="GV17" s="330"/>
      <c r="GW17" s="330"/>
      <c r="GX17" s="330"/>
      <c r="GY17" s="330"/>
      <c r="GZ17" s="330"/>
      <c r="HA17" s="330"/>
      <c r="HB17" s="330"/>
      <c r="HC17" s="330"/>
      <c r="HD17" s="330"/>
      <c r="HE17" s="330"/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  <c r="HQ17" s="330"/>
      <c r="HR17" s="330"/>
      <c r="HS17" s="330"/>
      <c r="HT17" s="330"/>
      <c r="HU17" s="330"/>
      <c r="HV17" s="330"/>
      <c r="HW17" s="330"/>
      <c r="HX17" s="330"/>
      <c r="HY17" s="330"/>
      <c r="HZ17" s="330"/>
      <c r="IA17" s="330"/>
      <c r="IB17" s="330"/>
      <c r="IC17" s="330"/>
      <c r="ID17" s="330"/>
      <c r="IE17" s="330"/>
      <c r="IF17" s="330"/>
      <c r="IG17" s="330"/>
      <c r="IH17" s="330"/>
      <c r="II17" s="330"/>
      <c r="IJ17" s="330"/>
      <c r="IK17" s="330"/>
      <c r="IL17" s="330"/>
      <c r="IM17" s="330"/>
      <c r="IN17" s="330"/>
      <c r="IO17" s="330"/>
      <c r="IP17" s="330"/>
      <c r="IQ17" s="330"/>
      <c r="IR17" s="330"/>
      <c r="IS17" s="330"/>
      <c r="IT17" s="330"/>
      <c r="IU17" s="330"/>
      <c r="IV17" s="330"/>
    </row>
    <row r="18" spans="1:256" s="329" customFormat="1" ht="41.25" customHeight="1">
      <c r="A18" s="44" t="s">
        <v>37</v>
      </c>
      <c r="B18" s="331">
        <f t="shared" si="1"/>
        <v>36.6</v>
      </c>
      <c r="C18" s="332">
        <f t="shared" si="2"/>
        <v>444.29</v>
      </c>
      <c r="D18" s="333">
        <v>20.3</v>
      </c>
      <c r="E18" s="333">
        <v>334</v>
      </c>
      <c r="F18" s="333">
        <v>51.45</v>
      </c>
      <c r="G18" s="334">
        <v>0</v>
      </c>
      <c r="H18" s="334">
        <v>0</v>
      </c>
      <c r="I18" s="334">
        <v>0</v>
      </c>
      <c r="J18" s="334">
        <v>0</v>
      </c>
      <c r="K18" s="334">
        <v>0</v>
      </c>
      <c r="L18" s="334">
        <v>0</v>
      </c>
      <c r="M18" s="327"/>
      <c r="N18" s="334">
        <v>0</v>
      </c>
      <c r="O18" s="334">
        <v>0</v>
      </c>
      <c r="P18" s="334">
        <v>0</v>
      </c>
      <c r="Q18" s="334">
        <v>0</v>
      </c>
      <c r="R18" s="334">
        <v>0</v>
      </c>
      <c r="S18" s="334">
        <v>0</v>
      </c>
      <c r="T18" s="334">
        <v>0</v>
      </c>
      <c r="U18" s="334">
        <v>0</v>
      </c>
      <c r="V18" s="334">
        <v>0</v>
      </c>
      <c r="W18" s="333">
        <v>16.3</v>
      </c>
      <c r="X18" s="333">
        <v>110.29</v>
      </c>
      <c r="Y18" s="333">
        <v>1917.67</v>
      </c>
      <c r="Z18" s="324"/>
      <c r="AA18" s="335"/>
      <c r="AC18" s="335"/>
      <c r="FV18" s="330"/>
      <c r="FW18" s="330"/>
      <c r="FX18" s="330"/>
      <c r="FY18" s="330"/>
      <c r="FZ18" s="330"/>
      <c r="GA18" s="330"/>
      <c r="GB18" s="330"/>
      <c r="GC18" s="330"/>
      <c r="GD18" s="330"/>
      <c r="GE18" s="330"/>
      <c r="GF18" s="330"/>
      <c r="GG18" s="330"/>
      <c r="GH18" s="330"/>
      <c r="GI18" s="330"/>
      <c r="GJ18" s="330"/>
      <c r="GK18" s="330"/>
      <c r="GL18" s="330"/>
      <c r="GM18" s="330"/>
      <c r="GN18" s="330"/>
      <c r="GO18" s="330"/>
      <c r="GP18" s="330"/>
      <c r="GQ18" s="330"/>
      <c r="GR18" s="330"/>
      <c r="GS18" s="330"/>
      <c r="GT18" s="330"/>
      <c r="GU18" s="330"/>
      <c r="GV18" s="330"/>
      <c r="GW18" s="330"/>
      <c r="GX18" s="330"/>
      <c r="GY18" s="330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  <c r="HQ18" s="330"/>
      <c r="HR18" s="330"/>
      <c r="HS18" s="330"/>
      <c r="HT18" s="330"/>
      <c r="HU18" s="330"/>
      <c r="HV18" s="330"/>
      <c r="HW18" s="330"/>
      <c r="HX18" s="330"/>
      <c r="HY18" s="330"/>
      <c r="HZ18" s="330"/>
      <c r="IA18" s="330"/>
      <c r="IB18" s="330"/>
      <c r="IC18" s="330"/>
      <c r="ID18" s="330"/>
      <c r="IE18" s="330"/>
      <c r="IF18" s="330"/>
      <c r="IG18" s="330"/>
      <c r="IH18" s="330"/>
      <c r="II18" s="330"/>
      <c r="IJ18" s="330"/>
      <c r="IK18" s="330"/>
      <c r="IL18" s="330"/>
      <c r="IM18" s="330"/>
      <c r="IN18" s="330"/>
      <c r="IO18" s="330"/>
      <c r="IP18" s="330"/>
      <c r="IQ18" s="330"/>
      <c r="IR18" s="330"/>
      <c r="IS18" s="330"/>
      <c r="IT18" s="330"/>
      <c r="IU18" s="330"/>
      <c r="IV18" s="330"/>
    </row>
    <row r="19" spans="1:256" s="339" customFormat="1" ht="15.75" customHeight="1">
      <c r="A19" s="16" t="s">
        <v>38</v>
      </c>
      <c r="B19" s="336"/>
      <c r="C19" s="337"/>
      <c r="D19" s="337"/>
      <c r="E19" s="337"/>
      <c r="F19" s="338"/>
      <c r="G19" s="337"/>
      <c r="H19" s="337"/>
      <c r="I19" s="338"/>
      <c r="J19" s="337"/>
      <c r="K19" s="337"/>
      <c r="L19" s="338"/>
      <c r="M19" s="338"/>
      <c r="N19" s="337"/>
      <c r="O19" s="337"/>
      <c r="P19" s="338"/>
      <c r="Q19" s="337"/>
      <c r="R19" s="337"/>
      <c r="S19" s="338"/>
      <c r="T19" s="338"/>
      <c r="U19" s="338"/>
      <c r="V19" s="338"/>
      <c r="W19" s="337"/>
      <c r="X19" s="337"/>
      <c r="Y19" s="338"/>
      <c r="FV19" s="340"/>
      <c r="FW19" s="340"/>
      <c r="FX19" s="340"/>
      <c r="FY19" s="340"/>
      <c r="FZ19" s="340"/>
      <c r="GA19" s="340"/>
      <c r="GB19" s="340"/>
      <c r="GC19" s="340"/>
      <c r="GD19" s="340"/>
      <c r="GE19" s="340"/>
      <c r="GF19" s="340"/>
      <c r="GG19" s="340"/>
      <c r="GH19" s="340"/>
      <c r="GI19" s="340"/>
      <c r="GJ19" s="340"/>
      <c r="GK19" s="340"/>
      <c r="GL19" s="340"/>
      <c r="GM19" s="340"/>
      <c r="GN19" s="340"/>
      <c r="GO19" s="340"/>
      <c r="GP19" s="340"/>
      <c r="GQ19" s="340"/>
      <c r="GR19" s="340"/>
      <c r="GS19" s="340"/>
      <c r="GT19" s="340"/>
      <c r="GU19" s="340"/>
      <c r="GV19" s="340"/>
      <c r="GW19" s="340"/>
      <c r="GX19" s="340"/>
      <c r="GY19" s="340"/>
      <c r="GZ19" s="340"/>
      <c r="HA19" s="340"/>
      <c r="HB19" s="340"/>
      <c r="HC19" s="340"/>
      <c r="HD19" s="340"/>
      <c r="HE19" s="340"/>
      <c r="HF19" s="340"/>
      <c r="HG19" s="340"/>
      <c r="HH19" s="340"/>
      <c r="HI19" s="340"/>
      <c r="HJ19" s="340"/>
      <c r="HK19" s="340"/>
      <c r="HL19" s="340"/>
      <c r="HM19" s="340"/>
      <c r="HN19" s="340"/>
      <c r="HO19" s="340"/>
      <c r="HP19" s="340"/>
      <c r="HQ19" s="340"/>
      <c r="HR19" s="340"/>
      <c r="HS19" s="340"/>
      <c r="HT19" s="340"/>
      <c r="HU19" s="340"/>
      <c r="HV19" s="340"/>
      <c r="HW19" s="340"/>
      <c r="HX19" s="340"/>
      <c r="HY19" s="340"/>
      <c r="HZ19" s="340"/>
      <c r="IA19" s="340"/>
      <c r="IB19" s="340"/>
      <c r="IC19" s="340"/>
      <c r="ID19" s="340"/>
      <c r="IE19" s="340"/>
      <c r="IF19" s="340"/>
      <c r="IG19" s="340"/>
      <c r="IH19" s="340"/>
      <c r="II19" s="340"/>
      <c r="IJ19" s="340"/>
      <c r="IK19" s="340"/>
      <c r="IL19" s="340"/>
      <c r="IM19" s="340"/>
      <c r="IN19" s="340"/>
      <c r="IO19" s="340"/>
      <c r="IP19" s="340"/>
      <c r="IQ19" s="340"/>
      <c r="IR19" s="340"/>
      <c r="IS19" s="340"/>
      <c r="IT19" s="340"/>
      <c r="IU19" s="340"/>
      <c r="IV19" s="340"/>
    </row>
    <row r="20" spans="1:25" ht="15.75" customHeight="1">
      <c r="A20" s="147"/>
      <c r="B20" s="341"/>
      <c r="C20" s="342"/>
      <c r="D20" s="342"/>
      <c r="E20" s="342"/>
      <c r="F20" s="343"/>
      <c r="G20" s="342"/>
      <c r="H20" s="342"/>
      <c r="I20" s="343"/>
      <c r="J20" s="342"/>
      <c r="K20" s="342"/>
      <c r="L20" s="343"/>
      <c r="M20" s="343"/>
      <c r="N20" s="342"/>
      <c r="O20" s="342"/>
      <c r="P20" s="343"/>
      <c r="Q20" s="342"/>
      <c r="R20" s="342"/>
      <c r="S20" s="343"/>
      <c r="T20" s="343"/>
      <c r="U20" s="343"/>
      <c r="V20" s="343"/>
      <c r="W20" s="342"/>
      <c r="X20" s="342"/>
      <c r="Y20" s="343"/>
    </row>
    <row r="21" spans="2:25" ht="11.25">
      <c r="B21" s="341"/>
      <c r="C21" s="342"/>
      <c r="D21" s="342"/>
      <c r="E21" s="342"/>
      <c r="F21" s="344"/>
      <c r="G21" s="342"/>
      <c r="H21" s="342"/>
      <c r="I21" s="344"/>
      <c r="J21" s="342"/>
      <c r="K21" s="342"/>
      <c r="L21" s="344"/>
      <c r="M21" s="344"/>
      <c r="N21" s="342"/>
      <c r="O21" s="342"/>
      <c r="P21" s="344"/>
      <c r="Q21" s="342"/>
      <c r="R21" s="342"/>
      <c r="S21" s="344"/>
      <c r="T21" s="344"/>
      <c r="U21" s="344"/>
      <c r="V21" s="344"/>
      <c r="W21" s="342"/>
      <c r="X21" s="342"/>
      <c r="Y21" s="344"/>
    </row>
    <row r="22" spans="2:25" ht="11.25">
      <c r="B22" s="341"/>
      <c r="C22" s="342"/>
      <c r="D22" s="342"/>
      <c r="E22" s="342"/>
      <c r="F22" s="345"/>
      <c r="G22" s="342"/>
      <c r="H22" s="342"/>
      <c r="I22" s="345"/>
      <c r="J22" s="342"/>
      <c r="K22" s="342"/>
      <c r="L22" s="345"/>
      <c r="M22" s="345"/>
      <c r="N22" s="342"/>
      <c r="O22" s="342"/>
      <c r="P22" s="345"/>
      <c r="Q22" s="342"/>
      <c r="R22" s="342"/>
      <c r="S22" s="345"/>
      <c r="T22" s="345"/>
      <c r="U22" s="345"/>
      <c r="V22" s="345"/>
      <c r="W22" s="342"/>
      <c r="X22" s="342"/>
      <c r="Y22" s="345"/>
    </row>
    <row r="23" spans="2:25" ht="13.5">
      <c r="B23" s="341"/>
      <c r="C23" s="342"/>
      <c r="D23" s="342"/>
      <c r="E23" s="342"/>
      <c r="F23" s="87"/>
      <c r="G23" s="342"/>
      <c r="H23" s="342"/>
      <c r="I23" s="87"/>
      <c r="J23" s="342"/>
      <c r="K23" s="342"/>
      <c r="L23" s="87"/>
      <c r="M23" s="87"/>
      <c r="N23" s="342"/>
      <c r="O23" s="342"/>
      <c r="P23" s="87"/>
      <c r="Q23" s="342"/>
      <c r="R23" s="342"/>
      <c r="S23" s="87"/>
      <c r="T23" s="87"/>
      <c r="U23" s="87"/>
      <c r="V23" s="87"/>
      <c r="W23" s="342"/>
      <c r="X23" s="342"/>
      <c r="Y23" s="87"/>
    </row>
    <row r="24" spans="2:24" ht="13.5">
      <c r="B24" s="341"/>
      <c r="C24" s="342"/>
      <c r="D24" s="342"/>
      <c r="E24" s="342"/>
      <c r="G24" s="342"/>
      <c r="H24" s="342"/>
      <c r="J24" s="342"/>
      <c r="K24" s="342"/>
      <c r="N24" s="342"/>
      <c r="O24" s="342"/>
      <c r="Q24" s="342"/>
      <c r="R24" s="342"/>
      <c r="W24" s="342"/>
      <c r="X24" s="342"/>
    </row>
    <row r="25" spans="2:24" ht="13.5">
      <c r="B25" s="341"/>
      <c r="C25" s="342"/>
      <c r="D25" s="342"/>
      <c r="E25" s="342"/>
      <c r="G25" s="342"/>
      <c r="H25" s="342"/>
      <c r="J25" s="342"/>
      <c r="K25" s="342"/>
      <c r="N25" s="342"/>
      <c r="O25" s="342"/>
      <c r="Q25" s="342"/>
      <c r="R25" s="342"/>
      <c r="W25" s="342"/>
      <c r="X25" s="342"/>
    </row>
    <row r="26" spans="2:24" ht="13.5">
      <c r="B26" s="341"/>
      <c r="C26" s="342"/>
      <c r="D26" s="342"/>
      <c r="E26" s="342"/>
      <c r="G26" s="342"/>
      <c r="H26" s="342"/>
      <c r="J26" s="342"/>
      <c r="K26" s="342"/>
      <c r="N26" s="342"/>
      <c r="O26" s="342"/>
      <c r="Q26" s="342"/>
      <c r="R26" s="342"/>
      <c r="W26" s="342"/>
      <c r="X26" s="342"/>
    </row>
    <row r="27" spans="2:24" ht="13.5">
      <c r="B27" s="341"/>
      <c r="C27" s="342"/>
      <c r="D27" s="342"/>
      <c r="E27" s="342"/>
      <c r="G27" s="342"/>
      <c r="H27" s="342"/>
      <c r="J27" s="342"/>
      <c r="K27" s="342"/>
      <c r="N27" s="342"/>
      <c r="O27" s="342"/>
      <c r="Q27" s="342"/>
      <c r="R27" s="342"/>
      <c r="W27" s="342"/>
      <c r="X27" s="342"/>
    </row>
    <row r="28" spans="2:24" ht="13.5">
      <c r="B28" s="341"/>
      <c r="C28" s="342"/>
      <c r="D28" s="342"/>
      <c r="E28" s="342"/>
      <c r="G28" s="342"/>
      <c r="H28" s="342"/>
      <c r="J28" s="342"/>
      <c r="K28" s="342"/>
      <c r="N28" s="342"/>
      <c r="O28" s="342"/>
      <c r="Q28" s="342"/>
      <c r="R28" s="342"/>
      <c r="W28" s="342"/>
      <c r="X28" s="342"/>
    </row>
    <row r="29" spans="2:24" ht="13.5">
      <c r="B29" s="341"/>
      <c r="C29" s="342"/>
      <c r="D29" s="342"/>
      <c r="E29" s="342"/>
      <c r="G29" s="342"/>
      <c r="H29" s="342"/>
      <c r="J29" s="342"/>
      <c r="K29" s="342"/>
      <c r="N29" s="342"/>
      <c r="O29" s="342"/>
      <c r="Q29" s="342"/>
      <c r="R29" s="342"/>
      <c r="W29" s="342"/>
      <c r="X29" s="342"/>
    </row>
    <row r="30" spans="2:24" ht="13.5">
      <c r="B30" s="341"/>
      <c r="C30" s="342"/>
      <c r="D30" s="342"/>
      <c r="E30" s="342"/>
      <c r="G30" s="342"/>
      <c r="H30" s="342"/>
      <c r="J30" s="342"/>
      <c r="K30" s="342"/>
      <c r="N30" s="342"/>
      <c r="O30" s="342"/>
      <c r="Q30" s="342"/>
      <c r="R30" s="342"/>
      <c r="W30" s="342"/>
      <c r="X30" s="342"/>
    </row>
    <row r="31" spans="2:24" ht="13.5">
      <c r="B31" s="341"/>
      <c r="C31" s="342"/>
      <c r="D31" s="342"/>
      <c r="E31" s="342"/>
      <c r="G31" s="342"/>
      <c r="H31" s="342"/>
      <c r="J31" s="342"/>
      <c r="K31" s="342"/>
      <c r="N31" s="342"/>
      <c r="O31" s="342"/>
      <c r="Q31" s="342"/>
      <c r="R31" s="342"/>
      <c r="W31" s="342"/>
      <c r="X31" s="342"/>
    </row>
    <row r="32" spans="2:24" ht="13.5">
      <c r="B32" s="341"/>
      <c r="C32" s="342"/>
      <c r="D32" s="342"/>
      <c r="E32" s="342"/>
      <c r="G32" s="342"/>
      <c r="H32" s="342"/>
      <c r="J32" s="342"/>
      <c r="K32" s="342"/>
      <c r="N32" s="342"/>
      <c r="O32" s="342"/>
      <c r="Q32" s="342"/>
      <c r="R32" s="342"/>
      <c r="W32" s="342"/>
      <c r="X32" s="342"/>
    </row>
    <row r="33" spans="2:24" ht="13.5">
      <c r="B33" s="341"/>
      <c r="C33" s="342"/>
      <c r="D33" s="342"/>
      <c r="E33" s="342"/>
      <c r="G33" s="342"/>
      <c r="H33" s="342"/>
      <c r="J33" s="342"/>
      <c r="K33" s="342"/>
      <c r="N33" s="342"/>
      <c r="O33" s="342"/>
      <c r="Q33" s="342"/>
      <c r="R33" s="342"/>
      <c r="W33" s="342"/>
      <c r="X33" s="342"/>
    </row>
    <row r="34" spans="2:24" ht="13.5">
      <c r="B34" s="341"/>
      <c r="C34" s="342"/>
      <c r="D34" s="342"/>
      <c r="E34" s="342"/>
      <c r="G34" s="342"/>
      <c r="H34" s="342"/>
      <c r="J34" s="342"/>
      <c r="K34" s="342"/>
      <c r="N34" s="342"/>
      <c r="O34" s="342"/>
      <c r="Q34" s="342"/>
      <c r="R34" s="342"/>
      <c r="W34" s="342"/>
      <c r="X34" s="342"/>
    </row>
    <row r="35" spans="2:24" ht="13.5">
      <c r="B35" s="341"/>
      <c r="C35" s="342"/>
      <c r="D35" s="342"/>
      <c r="E35" s="342"/>
      <c r="G35" s="342"/>
      <c r="H35" s="342"/>
      <c r="J35" s="342"/>
      <c r="K35" s="342"/>
      <c r="N35" s="342"/>
      <c r="O35" s="342"/>
      <c r="Q35" s="342"/>
      <c r="R35" s="342"/>
      <c r="W35" s="342"/>
      <c r="X35" s="342"/>
    </row>
    <row r="36" spans="2:24" ht="13.5">
      <c r="B36" s="341"/>
      <c r="C36" s="342"/>
      <c r="D36" s="342"/>
      <c r="E36" s="342"/>
      <c r="G36" s="342"/>
      <c r="H36" s="342"/>
      <c r="J36" s="342"/>
      <c r="K36" s="342"/>
      <c r="N36" s="342"/>
      <c r="O36" s="342"/>
      <c r="Q36" s="342"/>
      <c r="R36" s="342"/>
      <c r="W36" s="342"/>
      <c r="X36" s="342"/>
    </row>
    <row r="37" spans="2:24" ht="13.5">
      <c r="B37" s="341"/>
      <c r="C37" s="342"/>
      <c r="D37" s="342"/>
      <c r="E37" s="342"/>
      <c r="G37" s="342"/>
      <c r="H37" s="342"/>
      <c r="J37" s="342"/>
      <c r="K37" s="342"/>
      <c r="N37" s="342"/>
      <c r="O37" s="342"/>
      <c r="Q37" s="342"/>
      <c r="R37" s="342"/>
      <c r="W37" s="342"/>
      <c r="X37" s="342"/>
    </row>
    <row r="38" spans="2:24" ht="13.5">
      <c r="B38" s="341"/>
      <c r="C38" s="342"/>
      <c r="D38" s="342"/>
      <c r="E38" s="342"/>
      <c r="G38" s="342"/>
      <c r="H38" s="342"/>
      <c r="J38" s="342"/>
      <c r="K38" s="342"/>
      <c r="N38" s="342"/>
      <c r="O38" s="342"/>
      <c r="Q38" s="342"/>
      <c r="R38" s="342"/>
      <c r="W38" s="342"/>
      <c r="X38" s="342"/>
    </row>
    <row r="39" spans="2:24" ht="13.5">
      <c r="B39" s="341"/>
      <c r="C39" s="342"/>
      <c r="D39" s="342"/>
      <c r="E39" s="342"/>
      <c r="G39" s="342"/>
      <c r="H39" s="342"/>
      <c r="J39" s="342"/>
      <c r="K39" s="342"/>
      <c r="N39" s="342"/>
      <c r="O39" s="342"/>
      <c r="Q39" s="342"/>
      <c r="R39" s="342"/>
      <c r="W39" s="342"/>
      <c r="X39" s="342"/>
    </row>
    <row r="40" spans="2:24" ht="13.5">
      <c r="B40" s="341"/>
      <c r="C40" s="342"/>
      <c r="D40" s="342"/>
      <c r="E40" s="342"/>
      <c r="G40" s="342"/>
      <c r="H40" s="342"/>
      <c r="J40" s="342"/>
      <c r="K40" s="342"/>
      <c r="N40" s="342"/>
      <c r="O40" s="342"/>
      <c r="Q40" s="342"/>
      <c r="R40" s="342"/>
      <c r="W40" s="342"/>
      <c r="X40" s="342"/>
    </row>
    <row r="41" spans="2:24" ht="13.5">
      <c r="B41" s="341"/>
      <c r="C41" s="342"/>
      <c r="D41" s="342"/>
      <c r="E41" s="342"/>
      <c r="G41" s="342"/>
      <c r="H41" s="342"/>
      <c r="J41" s="342"/>
      <c r="K41" s="342"/>
      <c r="N41" s="342"/>
      <c r="O41" s="342"/>
      <c r="Q41" s="342"/>
      <c r="R41" s="342"/>
      <c r="W41" s="342"/>
      <c r="X41" s="342"/>
    </row>
    <row r="42" spans="2:24" ht="13.5">
      <c r="B42" s="341"/>
      <c r="C42" s="342"/>
      <c r="D42" s="342"/>
      <c r="E42" s="342"/>
      <c r="G42" s="342"/>
      <c r="H42" s="342"/>
      <c r="J42" s="342"/>
      <c r="K42" s="342"/>
      <c r="N42" s="342"/>
      <c r="O42" s="342"/>
      <c r="Q42" s="342"/>
      <c r="R42" s="342"/>
      <c r="W42" s="342"/>
      <c r="X42" s="342"/>
    </row>
    <row r="43" spans="2:24" ht="13.5">
      <c r="B43" s="341"/>
      <c r="C43" s="342"/>
      <c r="D43" s="342"/>
      <c r="E43" s="342"/>
      <c r="G43" s="342"/>
      <c r="H43" s="342"/>
      <c r="J43" s="342"/>
      <c r="K43" s="342"/>
      <c r="N43" s="342"/>
      <c r="O43" s="342"/>
      <c r="Q43" s="342"/>
      <c r="R43" s="342"/>
      <c r="W43" s="342"/>
      <c r="X43" s="342"/>
    </row>
    <row r="44" spans="2:24" ht="13.5">
      <c r="B44" s="341"/>
      <c r="C44" s="342"/>
      <c r="D44" s="342"/>
      <c r="E44" s="342"/>
      <c r="G44" s="342"/>
      <c r="H44" s="342"/>
      <c r="J44" s="342"/>
      <c r="K44" s="342"/>
      <c r="N44" s="342"/>
      <c r="O44" s="342"/>
      <c r="Q44" s="342"/>
      <c r="R44" s="342"/>
      <c r="W44" s="342"/>
      <c r="X44" s="342"/>
    </row>
    <row r="45" spans="2:24" ht="13.5">
      <c r="B45" s="341"/>
      <c r="C45" s="342"/>
      <c r="D45" s="342"/>
      <c r="E45" s="342"/>
      <c r="G45" s="342"/>
      <c r="H45" s="342"/>
      <c r="J45" s="342"/>
      <c r="K45" s="342"/>
      <c r="N45" s="342"/>
      <c r="O45" s="342"/>
      <c r="Q45" s="342"/>
      <c r="R45" s="342"/>
      <c r="W45" s="342"/>
      <c r="X45" s="342"/>
    </row>
    <row r="46" spans="2:24" ht="13.5">
      <c r="B46" s="341"/>
      <c r="C46" s="342"/>
      <c r="D46" s="342"/>
      <c r="E46" s="342"/>
      <c r="G46" s="342"/>
      <c r="H46" s="342"/>
      <c r="J46" s="342"/>
      <c r="K46" s="342"/>
      <c r="N46" s="342"/>
      <c r="O46" s="342"/>
      <c r="Q46" s="342"/>
      <c r="R46" s="342"/>
      <c r="W46" s="342"/>
      <c r="X46" s="342"/>
    </row>
    <row r="47" spans="2:24" ht="13.5">
      <c r="B47" s="341"/>
      <c r="C47" s="342"/>
      <c r="D47" s="342"/>
      <c r="E47" s="342"/>
      <c r="G47" s="342"/>
      <c r="H47" s="342"/>
      <c r="J47" s="342"/>
      <c r="K47" s="342"/>
      <c r="N47" s="342"/>
      <c r="O47" s="342"/>
      <c r="Q47" s="342"/>
      <c r="R47" s="342"/>
      <c r="W47" s="342"/>
      <c r="X47" s="342"/>
    </row>
    <row r="48" spans="2:24" ht="13.5">
      <c r="B48" s="341"/>
      <c r="C48" s="342"/>
      <c r="D48" s="342"/>
      <c r="E48" s="342"/>
      <c r="G48" s="342"/>
      <c r="H48" s="342"/>
      <c r="J48" s="342"/>
      <c r="K48" s="342"/>
      <c r="N48" s="342"/>
      <c r="O48" s="342"/>
      <c r="Q48" s="342"/>
      <c r="R48" s="342"/>
      <c r="W48" s="342"/>
      <c r="X48" s="342"/>
    </row>
    <row r="49" spans="2:24" ht="13.5">
      <c r="B49" s="341"/>
      <c r="C49" s="342"/>
      <c r="D49" s="342"/>
      <c r="E49" s="342"/>
      <c r="G49" s="342"/>
      <c r="H49" s="342"/>
      <c r="J49" s="342"/>
      <c r="K49" s="342"/>
      <c r="N49" s="342"/>
      <c r="O49" s="342"/>
      <c r="Q49" s="342"/>
      <c r="R49" s="342"/>
      <c r="W49" s="342"/>
      <c r="X49" s="342"/>
    </row>
    <row r="50" spans="2:24" ht="13.5">
      <c r="B50" s="341"/>
      <c r="C50" s="342"/>
      <c r="D50" s="342"/>
      <c r="E50" s="342"/>
      <c r="G50" s="342"/>
      <c r="H50" s="342"/>
      <c r="J50" s="342"/>
      <c r="K50" s="342"/>
      <c r="N50" s="342"/>
      <c r="O50" s="342"/>
      <c r="Q50" s="342"/>
      <c r="R50" s="342"/>
      <c r="W50" s="342"/>
      <c r="X50" s="342"/>
    </row>
    <row r="51" spans="2:24" ht="13.5">
      <c r="B51" s="341"/>
      <c r="C51" s="342"/>
      <c r="D51" s="342"/>
      <c r="E51" s="342"/>
      <c r="G51" s="342"/>
      <c r="H51" s="342"/>
      <c r="J51" s="342"/>
      <c r="K51" s="342"/>
      <c r="N51" s="342"/>
      <c r="O51" s="342"/>
      <c r="Q51" s="342"/>
      <c r="R51" s="342"/>
      <c r="W51" s="342"/>
      <c r="X51" s="342"/>
    </row>
    <row r="52" spans="2:24" ht="13.5">
      <c r="B52" s="341"/>
      <c r="C52" s="342"/>
      <c r="D52" s="342"/>
      <c r="E52" s="342"/>
      <c r="G52" s="342"/>
      <c r="H52" s="342"/>
      <c r="J52" s="342"/>
      <c r="K52" s="342"/>
      <c r="N52" s="342"/>
      <c r="O52" s="342"/>
      <c r="Q52" s="342"/>
      <c r="R52" s="342"/>
      <c r="W52" s="342"/>
      <c r="X52" s="342"/>
    </row>
    <row r="53" spans="2:24" ht="13.5">
      <c r="B53" s="341"/>
      <c r="C53" s="342"/>
      <c r="D53" s="342"/>
      <c r="E53" s="342"/>
      <c r="G53" s="342"/>
      <c r="H53" s="342"/>
      <c r="J53" s="342"/>
      <c r="K53" s="342"/>
      <c r="N53" s="342"/>
      <c r="O53" s="342"/>
      <c r="Q53" s="342"/>
      <c r="R53" s="342"/>
      <c r="W53" s="342"/>
      <c r="X53" s="342"/>
    </row>
    <row r="54" spans="2:24" ht="13.5">
      <c r="B54" s="341"/>
      <c r="C54" s="342"/>
      <c r="D54" s="342"/>
      <c r="E54" s="342"/>
      <c r="G54" s="342"/>
      <c r="H54" s="342"/>
      <c r="J54" s="342"/>
      <c r="K54" s="342"/>
      <c r="N54" s="342"/>
      <c r="O54" s="342"/>
      <c r="Q54" s="342"/>
      <c r="R54" s="342"/>
      <c r="W54" s="342"/>
      <c r="X54" s="342"/>
    </row>
    <row r="55" spans="2:24" ht="13.5">
      <c r="B55" s="341"/>
      <c r="C55" s="342"/>
      <c r="D55" s="342"/>
      <c r="E55" s="342"/>
      <c r="G55" s="342"/>
      <c r="H55" s="342"/>
      <c r="J55" s="342"/>
      <c r="K55" s="342"/>
      <c r="N55" s="342"/>
      <c r="O55" s="342"/>
      <c r="Q55" s="342"/>
      <c r="R55" s="342"/>
      <c r="W55" s="342"/>
      <c r="X55" s="342"/>
    </row>
    <row r="56" spans="2:24" ht="13.5">
      <c r="B56" s="341"/>
      <c r="C56" s="342"/>
      <c r="D56" s="342"/>
      <c r="E56" s="342"/>
      <c r="G56" s="342"/>
      <c r="H56" s="342"/>
      <c r="J56" s="342"/>
      <c r="K56" s="342"/>
      <c r="N56" s="342"/>
      <c r="O56" s="342"/>
      <c r="Q56" s="342"/>
      <c r="R56" s="342"/>
      <c r="W56" s="342"/>
      <c r="X56" s="342"/>
    </row>
    <row r="57" spans="2:24" ht="13.5">
      <c r="B57" s="341"/>
      <c r="C57" s="342"/>
      <c r="D57" s="342"/>
      <c r="E57" s="342"/>
      <c r="G57" s="342"/>
      <c r="H57" s="342"/>
      <c r="J57" s="342"/>
      <c r="K57" s="342"/>
      <c r="N57" s="342"/>
      <c r="O57" s="342"/>
      <c r="Q57" s="342"/>
      <c r="R57" s="342"/>
      <c r="W57" s="342"/>
      <c r="X57" s="342"/>
    </row>
    <row r="58" spans="2:24" ht="13.5">
      <c r="B58" s="341"/>
      <c r="C58" s="342"/>
      <c r="D58" s="342"/>
      <c r="E58" s="342"/>
      <c r="G58" s="342"/>
      <c r="H58" s="342"/>
      <c r="J58" s="342"/>
      <c r="K58" s="342"/>
      <c r="N58" s="342"/>
      <c r="O58" s="342"/>
      <c r="Q58" s="342"/>
      <c r="R58" s="342"/>
      <c r="W58" s="342"/>
      <c r="X58" s="342"/>
    </row>
    <row r="59" spans="2:24" ht="13.5">
      <c r="B59" s="341"/>
      <c r="C59" s="342"/>
      <c r="D59" s="342"/>
      <c r="E59" s="342"/>
      <c r="G59" s="342"/>
      <c r="H59" s="342"/>
      <c r="J59" s="342"/>
      <c r="K59" s="342"/>
      <c r="N59" s="342"/>
      <c r="O59" s="342"/>
      <c r="Q59" s="342"/>
      <c r="R59" s="342"/>
      <c r="W59" s="342"/>
      <c r="X59" s="342"/>
    </row>
    <row r="60" spans="2:24" ht="13.5">
      <c r="B60" s="341"/>
      <c r="C60" s="342"/>
      <c r="D60" s="342"/>
      <c r="E60" s="342"/>
      <c r="G60" s="342"/>
      <c r="H60" s="342"/>
      <c r="J60" s="342"/>
      <c r="K60" s="342"/>
      <c r="N60" s="342"/>
      <c r="O60" s="342"/>
      <c r="Q60" s="342"/>
      <c r="R60" s="342"/>
      <c r="W60" s="342"/>
      <c r="X60" s="342"/>
    </row>
    <row r="61" spans="2:24" ht="13.5">
      <c r="B61" s="341"/>
      <c r="C61" s="342"/>
      <c r="D61" s="342"/>
      <c r="E61" s="342"/>
      <c r="G61" s="342"/>
      <c r="H61" s="342"/>
      <c r="J61" s="342"/>
      <c r="K61" s="342"/>
      <c r="N61" s="342"/>
      <c r="O61" s="342"/>
      <c r="Q61" s="342"/>
      <c r="R61" s="342"/>
      <c r="W61" s="342"/>
      <c r="X61" s="342"/>
    </row>
  </sheetData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B4:C4"/>
    <mergeCell ref="D4:F4"/>
    <mergeCell ref="G4:I4"/>
    <mergeCell ref="J4:L4"/>
    <mergeCell ref="N4:P4"/>
    <mergeCell ref="Q4:S4"/>
    <mergeCell ref="T4:V4"/>
    <mergeCell ref="W4:Y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2"/>
  <headerFooter alignWithMargins="0">
    <oddHeader>&amp;L&amp;"굴림체,굵게"&amp;12농림수산업&amp;R&amp;"Times New Roman,보통"&amp;12Agriculture, Foresty &amp;"바탕,보통"＆&amp;"Times New Roman,보통" Fishery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E1">
      <selection activeCell="D18" sqref="D18"/>
    </sheetView>
  </sheetViews>
  <sheetFormatPr defaultColWidth="8.88671875" defaultRowHeight="13.5"/>
  <cols>
    <col min="1" max="1" width="14.5546875" style="273" customWidth="1"/>
    <col min="2" max="5" width="13.21484375" style="121" customWidth="1"/>
    <col min="6" max="6" width="13.21484375" style="346" customWidth="1"/>
    <col min="7" max="7" width="2.77734375" style="248" customWidth="1"/>
    <col min="8" max="8" width="17.21484375" style="121" customWidth="1"/>
    <col min="9" max="9" width="17.21484375" style="346" customWidth="1"/>
    <col min="10" max="11" width="17.21484375" style="123" customWidth="1"/>
    <col min="12" max="16384" width="8.88671875" style="1" customWidth="1"/>
  </cols>
  <sheetData>
    <row r="1" spans="1:11" s="9" customFormat="1" ht="45" customHeight="1">
      <c r="A1" s="50" t="s">
        <v>199</v>
      </c>
      <c r="B1" s="50"/>
      <c r="C1" s="50"/>
      <c r="D1" s="50"/>
      <c r="E1" s="50"/>
      <c r="F1" s="50"/>
      <c r="G1" s="249"/>
      <c r="H1" s="347" t="s">
        <v>200</v>
      </c>
      <c r="I1" s="347"/>
      <c r="J1" s="347"/>
      <c r="K1" s="347"/>
    </row>
    <row r="2" spans="1:11" s="42" customFormat="1" ht="25.5" customHeight="1">
      <c r="A2" s="125" t="s">
        <v>201</v>
      </c>
      <c r="B2" s="348"/>
      <c r="C2" s="348"/>
      <c r="D2" s="348"/>
      <c r="E2" s="348"/>
      <c r="F2" s="349"/>
      <c r="G2" s="116"/>
      <c r="H2" s="348"/>
      <c r="I2" s="349"/>
      <c r="J2" s="350"/>
      <c r="K2" s="92" t="s">
        <v>202</v>
      </c>
    </row>
    <row r="3" spans="1:11" s="23" customFormat="1" ht="18.75" customHeight="1">
      <c r="A3" s="17" t="s">
        <v>4</v>
      </c>
      <c r="B3" s="177" t="s">
        <v>203</v>
      </c>
      <c r="C3" s="310" t="s">
        <v>204</v>
      </c>
      <c r="D3" s="310"/>
      <c r="E3" s="310"/>
      <c r="F3" s="310"/>
      <c r="G3" s="132"/>
      <c r="H3" s="143" t="s">
        <v>205</v>
      </c>
      <c r="I3" s="351" t="s">
        <v>206</v>
      </c>
      <c r="J3" s="351"/>
      <c r="K3" s="351"/>
    </row>
    <row r="4" spans="1:11" s="23" customFormat="1" ht="15.75" customHeight="1">
      <c r="A4" s="24" t="s">
        <v>8</v>
      </c>
      <c r="B4" s="136"/>
      <c r="C4" s="133" t="s">
        <v>207</v>
      </c>
      <c r="D4" s="135" t="s">
        <v>208</v>
      </c>
      <c r="E4" s="135" t="s">
        <v>209</v>
      </c>
      <c r="F4" s="135" t="s">
        <v>210</v>
      </c>
      <c r="G4" s="132"/>
      <c r="H4" s="217" t="s">
        <v>211</v>
      </c>
      <c r="I4" s="132" t="s">
        <v>212</v>
      </c>
      <c r="J4" s="133" t="s">
        <v>213</v>
      </c>
      <c r="K4" s="132" t="s">
        <v>214</v>
      </c>
    </row>
    <row r="5" spans="1:11" s="23" customFormat="1" ht="15.75" customHeight="1">
      <c r="A5" s="24" t="s">
        <v>17</v>
      </c>
      <c r="B5" s="136" t="s">
        <v>215</v>
      </c>
      <c r="C5" s="136"/>
      <c r="D5" s="136"/>
      <c r="E5" s="136"/>
      <c r="F5" s="136"/>
      <c r="G5" s="132"/>
      <c r="H5" s="24" t="s">
        <v>216</v>
      </c>
      <c r="I5" s="132" t="s">
        <v>217</v>
      </c>
      <c r="J5" s="177"/>
      <c r="K5" s="132" t="s">
        <v>218</v>
      </c>
    </row>
    <row r="6" spans="1:11" s="23" customFormat="1" ht="15.75" customHeight="1">
      <c r="A6" s="32" t="s">
        <v>23</v>
      </c>
      <c r="B6" s="139" t="s">
        <v>162</v>
      </c>
      <c r="C6" s="139" t="s">
        <v>219</v>
      </c>
      <c r="D6" s="139" t="s">
        <v>220</v>
      </c>
      <c r="E6" s="139" t="s">
        <v>221</v>
      </c>
      <c r="F6" s="139" t="s">
        <v>222</v>
      </c>
      <c r="G6" s="132"/>
      <c r="H6" s="32" t="s">
        <v>223</v>
      </c>
      <c r="I6" s="138" t="s">
        <v>224</v>
      </c>
      <c r="J6" s="145" t="s">
        <v>225</v>
      </c>
      <c r="K6" s="138" t="s">
        <v>197</v>
      </c>
    </row>
    <row r="7" spans="1:11" s="16" customFormat="1" ht="41.25" customHeight="1">
      <c r="A7" s="24">
        <v>2003</v>
      </c>
      <c r="B7" s="104">
        <f>SUM(C7:F7,H7)</f>
        <v>4465200</v>
      </c>
      <c r="C7" s="37">
        <v>351720</v>
      </c>
      <c r="D7" s="104">
        <v>3465680</v>
      </c>
      <c r="E7" s="104">
        <v>581640</v>
      </c>
      <c r="F7" s="104">
        <v>66160</v>
      </c>
      <c r="G7" s="104"/>
      <c r="H7" s="104" t="s">
        <v>30</v>
      </c>
      <c r="I7" s="104">
        <v>4465200</v>
      </c>
      <c r="J7" s="37" t="s">
        <v>30</v>
      </c>
      <c r="K7" s="104" t="s">
        <v>30</v>
      </c>
    </row>
    <row r="8" spans="1:11" s="16" customFormat="1" ht="41.25" customHeight="1">
      <c r="A8" s="24">
        <v>2004</v>
      </c>
      <c r="B8" s="104">
        <f>SUM(C8:F8,H8)</f>
        <v>4143200</v>
      </c>
      <c r="C8" s="37">
        <v>761640</v>
      </c>
      <c r="D8" s="37">
        <v>3127360</v>
      </c>
      <c r="E8" s="37">
        <v>245400</v>
      </c>
      <c r="F8" s="37">
        <v>8800</v>
      </c>
      <c r="G8" s="37"/>
      <c r="H8" s="37" t="s">
        <v>30</v>
      </c>
      <c r="I8" s="37">
        <v>4143200</v>
      </c>
      <c r="J8" s="37" t="s">
        <v>30</v>
      </c>
      <c r="K8" s="37" t="s">
        <v>30</v>
      </c>
    </row>
    <row r="9" spans="1:11" s="16" customFormat="1" ht="41.25" customHeight="1">
      <c r="A9" s="24">
        <v>2005</v>
      </c>
      <c r="B9" s="104">
        <v>4173600</v>
      </c>
      <c r="C9" s="104">
        <v>699400</v>
      </c>
      <c r="D9" s="104">
        <v>2995360</v>
      </c>
      <c r="E9" s="104">
        <v>451600</v>
      </c>
      <c r="F9" s="104">
        <v>27240</v>
      </c>
      <c r="G9" s="104"/>
      <c r="H9" s="104" t="s">
        <v>30</v>
      </c>
      <c r="I9" s="104">
        <v>4173600</v>
      </c>
      <c r="J9" s="37" t="s">
        <v>30</v>
      </c>
      <c r="K9" s="37" t="s">
        <v>30</v>
      </c>
    </row>
    <row r="10" spans="1:11" s="16" customFormat="1" ht="41.25" customHeight="1">
      <c r="A10" s="24">
        <v>2006</v>
      </c>
      <c r="B10" s="104">
        <v>2716680</v>
      </c>
      <c r="C10" s="104">
        <v>557400</v>
      </c>
      <c r="D10" s="104">
        <v>1961240</v>
      </c>
      <c r="E10" s="104">
        <v>175720</v>
      </c>
      <c r="F10" s="104">
        <v>22320</v>
      </c>
      <c r="G10" s="104"/>
      <c r="H10" s="104" t="s">
        <v>30</v>
      </c>
      <c r="I10" s="104">
        <v>2716680</v>
      </c>
      <c r="J10" s="37" t="s">
        <v>30</v>
      </c>
      <c r="K10" s="37" t="s">
        <v>30</v>
      </c>
    </row>
    <row r="11" spans="1:11" s="42" customFormat="1" ht="41.25" customHeight="1">
      <c r="A11" s="39">
        <v>2007</v>
      </c>
      <c r="B11" s="352">
        <f>SUM(B12:B18)</f>
        <v>2406840</v>
      </c>
      <c r="C11" s="352">
        <f aca="true" t="shared" si="0" ref="C11:I11">SUM(C12:C18)</f>
        <v>117960</v>
      </c>
      <c r="D11" s="352">
        <f t="shared" si="0"/>
        <v>1864760</v>
      </c>
      <c r="E11" s="352">
        <f t="shared" si="0"/>
        <v>393640</v>
      </c>
      <c r="F11" s="352">
        <f t="shared" si="0"/>
        <v>25720</v>
      </c>
      <c r="G11" s="352"/>
      <c r="H11" s="352">
        <f t="shared" si="0"/>
        <v>4760</v>
      </c>
      <c r="I11" s="352">
        <f t="shared" si="0"/>
        <v>2406840</v>
      </c>
      <c r="J11" s="37" t="s">
        <v>30</v>
      </c>
      <c r="K11" s="37" t="s">
        <v>30</v>
      </c>
    </row>
    <row r="12" spans="1:11" s="16" customFormat="1" ht="41.25" customHeight="1">
      <c r="A12" s="43" t="s">
        <v>31</v>
      </c>
      <c r="B12" s="353">
        <f>SUM(C12:H12)</f>
        <v>461440</v>
      </c>
      <c r="C12" s="353">
        <v>31400</v>
      </c>
      <c r="D12" s="353">
        <v>353280</v>
      </c>
      <c r="E12" s="353">
        <v>70960</v>
      </c>
      <c r="F12" s="353">
        <v>5800</v>
      </c>
      <c r="G12" s="353"/>
      <c r="H12" s="104" t="s">
        <v>30</v>
      </c>
      <c r="I12" s="353">
        <v>461440</v>
      </c>
      <c r="J12" s="37" t="s">
        <v>30</v>
      </c>
      <c r="K12" s="37" t="s">
        <v>30</v>
      </c>
    </row>
    <row r="13" spans="1:11" s="16" customFormat="1" ht="41.25" customHeight="1">
      <c r="A13" s="43" t="s">
        <v>32</v>
      </c>
      <c r="B13" s="353">
        <f aca="true" t="shared" si="1" ref="B13:B18">SUM(C13:H13)</f>
        <v>704880</v>
      </c>
      <c r="C13" s="353">
        <v>12680</v>
      </c>
      <c r="D13" s="353">
        <v>565600</v>
      </c>
      <c r="E13" s="353">
        <v>121160</v>
      </c>
      <c r="F13" s="353">
        <v>680</v>
      </c>
      <c r="G13" s="353"/>
      <c r="H13" s="353">
        <v>4760</v>
      </c>
      <c r="I13" s="353">
        <f aca="true" t="shared" si="2" ref="I13:I18">B13</f>
        <v>704880</v>
      </c>
      <c r="J13" s="37" t="s">
        <v>30</v>
      </c>
      <c r="K13" s="37" t="s">
        <v>30</v>
      </c>
    </row>
    <row r="14" spans="1:11" s="16" customFormat="1" ht="41.25" customHeight="1">
      <c r="A14" s="43" t="s">
        <v>33</v>
      </c>
      <c r="B14" s="353">
        <f t="shared" si="1"/>
        <v>221800</v>
      </c>
      <c r="C14" s="353">
        <v>10280</v>
      </c>
      <c r="D14" s="353">
        <v>142720</v>
      </c>
      <c r="E14" s="353">
        <v>59920</v>
      </c>
      <c r="F14" s="353">
        <v>8880</v>
      </c>
      <c r="G14" s="353"/>
      <c r="H14" s="104" t="s">
        <v>30</v>
      </c>
      <c r="I14" s="353">
        <f t="shared" si="2"/>
        <v>221800</v>
      </c>
      <c r="J14" s="37" t="s">
        <v>30</v>
      </c>
      <c r="K14" s="37" t="s">
        <v>30</v>
      </c>
    </row>
    <row r="15" spans="1:11" s="42" customFormat="1" ht="41.25" customHeight="1">
      <c r="A15" s="43" t="s">
        <v>34</v>
      </c>
      <c r="B15" s="353">
        <f t="shared" si="1"/>
        <v>249400</v>
      </c>
      <c r="C15" s="353">
        <v>15840</v>
      </c>
      <c r="D15" s="353">
        <v>197800</v>
      </c>
      <c r="E15" s="353">
        <v>32640</v>
      </c>
      <c r="F15" s="353">
        <v>3120</v>
      </c>
      <c r="G15" s="353"/>
      <c r="H15" s="104" t="s">
        <v>30</v>
      </c>
      <c r="I15" s="353">
        <f t="shared" si="2"/>
        <v>249400</v>
      </c>
      <c r="J15" s="37" t="s">
        <v>30</v>
      </c>
      <c r="K15" s="37" t="s">
        <v>30</v>
      </c>
    </row>
    <row r="16" spans="1:11" ht="41.25" customHeight="1">
      <c r="A16" s="43" t="s">
        <v>35</v>
      </c>
      <c r="B16" s="353">
        <f t="shared" si="1"/>
        <v>248520</v>
      </c>
      <c r="C16" s="353">
        <v>16400</v>
      </c>
      <c r="D16" s="353">
        <v>184440</v>
      </c>
      <c r="E16" s="353">
        <v>46040</v>
      </c>
      <c r="F16" s="353">
        <v>1640</v>
      </c>
      <c r="G16" s="353"/>
      <c r="H16" s="104" t="s">
        <v>30</v>
      </c>
      <c r="I16" s="353">
        <f t="shared" si="2"/>
        <v>248520</v>
      </c>
      <c r="J16" s="37" t="s">
        <v>30</v>
      </c>
      <c r="K16" s="37" t="s">
        <v>30</v>
      </c>
    </row>
    <row r="17" spans="1:11" ht="41.25" customHeight="1">
      <c r="A17" s="43" t="s">
        <v>36</v>
      </c>
      <c r="B17" s="353">
        <f t="shared" si="1"/>
        <v>249640</v>
      </c>
      <c r="C17" s="353">
        <v>21560</v>
      </c>
      <c r="D17" s="353">
        <v>196040</v>
      </c>
      <c r="E17" s="353">
        <v>29960</v>
      </c>
      <c r="F17" s="353">
        <v>2080</v>
      </c>
      <c r="G17" s="353"/>
      <c r="H17" s="104" t="s">
        <v>30</v>
      </c>
      <c r="I17" s="353">
        <f t="shared" si="2"/>
        <v>249640</v>
      </c>
      <c r="J17" s="37" t="s">
        <v>30</v>
      </c>
      <c r="K17" s="37" t="s">
        <v>30</v>
      </c>
    </row>
    <row r="18" spans="1:11" ht="41.25" customHeight="1">
      <c r="A18" s="44" t="s">
        <v>37</v>
      </c>
      <c r="B18" s="354">
        <f t="shared" si="1"/>
        <v>271160</v>
      </c>
      <c r="C18" s="354">
        <v>9800</v>
      </c>
      <c r="D18" s="354">
        <v>224880</v>
      </c>
      <c r="E18" s="354">
        <v>32960</v>
      </c>
      <c r="F18" s="354">
        <v>3520</v>
      </c>
      <c r="G18" s="353"/>
      <c r="H18" s="355" t="s">
        <v>30</v>
      </c>
      <c r="I18" s="354">
        <f t="shared" si="2"/>
        <v>271160</v>
      </c>
      <c r="J18" s="46" t="s">
        <v>30</v>
      </c>
      <c r="K18" s="46" t="s">
        <v>30</v>
      </c>
    </row>
    <row r="19" spans="1:11" s="1" customFormat="1" ht="19.5" customHeight="1">
      <c r="A19" s="116" t="s">
        <v>38</v>
      </c>
      <c r="F19" s="356"/>
      <c r="G19" s="248"/>
      <c r="I19" s="356"/>
      <c r="J19" s="273"/>
      <c r="K19" s="273"/>
    </row>
    <row r="20" spans="1:11" s="1" customFormat="1" ht="13.5">
      <c r="A20" s="273"/>
      <c r="F20" s="356"/>
      <c r="G20" s="248"/>
      <c r="I20" s="356"/>
      <c r="J20" s="273"/>
      <c r="K20" s="273"/>
    </row>
    <row r="21" spans="1:11" s="1" customFormat="1" ht="13.5">
      <c r="A21" s="273"/>
      <c r="F21" s="356"/>
      <c r="G21" s="248"/>
      <c r="I21" s="356"/>
      <c r="J21" s="273"/>
      <c r="K21" s="273"/>
    </row>
  </sheetData>
  <mergeCells count="4">
    <mergeCell ref="A1:F1"/>
    <mergeCell ref="H1:K1"/>
    <mergeCell ref="C3:F3"/>
    <mergeCell ref="I3:K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F1">
      <selection activeCell="K15" sqref="K15"/>
    </sheetView>
  </sheetViews>
  <sheetFormatPr defaultColWidth="8.88671875" defaultRowHeight="13.5"/>
  <cols>
    <col min="1" max="1" width="14.5546875" style="273" customWidth="1"/>
    <col min="2" max="2" width="8.3359375" style="155" customWidth="1"/>
    <col min="3" max="5" width="8.3359375" style="121" customWidth="1"/>
    <col min="6" max="6" width="8.3359375" style="1" customWidth="1"/>
    <col min="7" max="8" width="8.3359375" style="121" customWidth="1"/>
    <col min="9" max="9" width="8.3359375" style="346" customWidth="1"/>
    <col min="10" max="10" width="2.77734375" style="346" customWidth="1"/>
    <col min="11" max="11" width="8.5546875" style="346" customWidth="1"/>
    <col min="12" max="12" width="8.5546875" style="121" customWidth="1"/>
    <col min="13" max="14" width="8.5546875" style="1" customWidth="1"/>
    <col min="15" max="15" width="8.5546875" style="346" customWidth="1"/>
    <col min="16" max="16" width="8.5546875" style="121" customWidth="1"/>
    <col min="17" max="18" width="8.5546875" style="1" customWidth="1"/>
    <col min="19" max="16384" width="8.88671875" style="1" customWidth="1"/>
  </cols>
  <sheetData>
    <row r="1" spans="1:18" s="274" customFormat="1" ht="45" customHeight="1">
      <c r="A1" s="50" t="s">
        <v>226</v>
      </c>
      <c r="B1" s="50"/>
      <c r="C1" s="50"/>
      <c r="D1" s="50"/>
      <c r="E1" s="50"/>
      <c r="F1" s="50"/>
      <c r="G1" s="50"/>
      <c r="H1" s="50"/>
      <c r="I1" s="50"/>
      <c r="J1" s="50"/>
      <c r="K1" s="347" t="s">
        <v>227</v>
      </c>
      <c r="L1" s="347"/>
      <c r="M1" s="347"/>
      <c r="N1" s="347"/>
      <c r="O1" s="347"/>
      <c r="P1" s="347"/>
      <c r="Q1" s="347"/>
      <c r="R1" s="347"/>
    </row>
    <row r="2" spans="1:18" s="42" customFormat="1" ht="25.5" customHeight="1">
      <c r="A2" s="125" t="s">
        <v>228</v>
      </c>
      <c r="B2" s="357"/>
      <c r="C2" s="348"/>
      <c r="D2" s="348"/>
      <c r="E2" s="348"/>
      <c r="F2" s="92"/>
      <c r="G2" s="348"/>
      <c r="H2" s="348"/>
      <c r="I2" s="349"/>
      <c r="J2" s="358"/>
      <c r="K2" s="349"/>
      <c r="L2" s="359"/>
      <c r="M2" s="348"/>
      <c r="N2" s="360"/>
      <c r="O2" s="349"/>
      <c r="P2" s="359"/>
      <c r="Q2" s="348"/>
      <c r="R2" s="92" t="s">
        <v>229</v>
      </c>
    </row>
    <row r="3" spans="1:18" s="23" customFormat="1" ht="16.5" customHeight="1">
      <c r="A3" s="17" t="s">
        <v>4</v>
      </c>
      <c r="B3" s="167" t="s">
        <v>230</v>
      </c>
      <c r="C3" s="167"/>
      <c r="D3" s="167"/>
      <c r="E3" s="167"/>
      <c r="F3" s="131" t="s">
        <v>231</v>
      </c>
      <c r="G3" s="131"/>
      <c r="H3" s="131"/>
      <c r="I3" s="131"/>
      <c r="J3" s="132"/>
      <c r="K3" s="143" t="s">
        <v>232</v>
      </c>
      <c r="L3" s="143"/>
      <c r="M3" s="143"/>
      <c r="N3" s="143"/>
      <c r="O3" s="131" t="s">
        <v>233</v>
      </c>
      <c r="P3" s="131"/>
      <c r="Q3" s="131"/>
      <c r="R3" s="131"/>
    </row>
    <row r="4" spans="1:18" s="23" customFormat="1" ht="16.5" customHeight="1">
      <c r="A4" s="24" t="s">
        <v>8</v>
      </c>
      <c r="B4" s="172" t="s">
        <v>9</v>
      </c>
      <c r="C4" s="24" t="s">
        <v>208</v>
      </c>
      <c r="D4" s="24" t="s">
        <v>209</v>
      </c>
      <c r="E4" s="24" t="s">
        <v>234</v>
      </c>
      <c r="F4" s="172" t="s">
        <v>9</v>
      </c>
      <c r="G4" s="133" t="s">
        <v>208</v>
      </c>
      <c r="H4" s="24" t="s">
        <v>209</v>
      </c>
      <c r="I4" s="135" t="s">
        <v>235</v>
      </c>
      <c r="J4" s="132"/>
      <c r="K4" s="172" t="s">
        <v>9</v>
      </c>
      <c r="L4" s="24" t="s">
        <v>208</v>
      </c>
      <c r="M4" s="24" t="s">
        <v>209</v>
      </c>
      <c r="N4" s="24" t="s">
        <v>235</v>
      </c>
      <c r="O4" s="172" t="s">
        <v>9</v>
      </c>
      <c r="P4" s="24" t="s">
        <v>208</v>
      </c>
      <c r="Q4" s="24" t="s">
        <v>209</v>
      </c>
      <c r="R4" s="132" t="s">
        <v>235</v>
      </c>
    </row>
    <row r="5" spans="1:18" s="23" customFormat="1" ht="16.5" customHeight="1">
      <c r="A5" s="24" t="s">
        <v>17</v>
      </c>
      <c r="B5" s="172"/>
      <c r="C5" s="24"/>
      <c r="D5" s="24"/>
      <c r="E5" s="177" t="s">
        <v>236</v>
      </c>
      <c r="F5" s="172"/>
      <c r="G5" s="177"/>
      <c r="H5" s="24"/>
      <c r="I5" s="136" t="s">
        <v>236</v>
      </c>
      <c r="J5" s="132"/>
      <c r="K5" s="172"/>
      <c r="L5" s="24"/>
      <c r="M5" s="24"/>
      <c r="N5" s="24" t="s">
        <v>236</v>
      </c>
      <c r="O5" s="361"/>
      <c r="P5" s="362" t="s">
        <v>237</v>
      </c>
      <c r="Q5" s="362" t="s">
        <v>238</v>
      </c>
      <c r="R5" s="132" t="s">
        <v>236</v>
      </c>
    </row>
    <row r="6" spans="1:18" s="23" customFormat="1" ht="16.5" customHeight="1">
      <c r="A6" s="32" t="s">
        <v>23</v>
      </c>
      <c r="B6" s="179" t="s">
        <v>24</v>
      </c>
      <c r="C6" s="32" t="s">
        <v>220</v>
      </c>
      <c r="D6" s="32" t="s">
        <v>221</v>
      </c>
      <c r="E6" s="32" t="s">
        <v>239</v>
      </c>
      <c r="F6" s="179" t="s">
        <v>24</v>
      </c>
      <c r="G6" s="145" t="s">
        <v>240</v>
      </c>
      <c r="H6" s="32" t="s">
        <v>221</v>
      </c>
      <c r="I6" s="139" t="s">
        <v>241</v>
      </c>
      <c r="J6" s="132"/>
      <c r="K6" s="179" t="s">
        <v>24</v>
      </c>
      <c r="L6" s="32" t="s">
        <v>240</v>
      </c>
      <c r="M6" s="138" t="s">
        <v>221</v>
      </c>
      <c r="N6" s="145" t="s">
        <v>241</v>
      </c>
      <c r="O6" s="179" t="s">
        <v>24</v>
      </c>
      <c r="P6" s="32" t="s">
        <v>239</v>
      </c>
      <c r="Q6" s="138" t="s">
        <v>241</v>
      </c>
      <c r="R6" s="139" t="s">
        <v>241</v>
      </c>
    </row>
    <row r="7" spans="1:18" s="16" customFormat="1" ht="41.25" customHeight="1">
      <c r="A7" s="24">
        <v>2003</v>
      </c>
      <c r="B7" s="363">
        <f aca="true" t="shared" si="0" ref="B7:D8">SUM(F7,K7,O7)</f>
        <v>6640</v>
      </c>
      <c r="C7" s="363">
        <f t="shared" si="0"/>
        <v>5520</v>
      </c>
      <c r="D7" s="363">
        <f t="shared" si="0"/>
        <v>1120</v>
      </c>
      <c r="E7" s="363" t="s">
        <v>30</v>
      </c>
      <c r="F7" s="104">
        <f>SUM(G7:I7)</f>
        <v>2080</v>
      </c>
      <c r="G7" s="37">
        <v>2080</v>
      </c>
      <c r="H7" s="37" t="s">
        <v>30</v>
      </c>
      <c r="I7" s="37" t="s">
        <v>30</v>
      </c>
      <c r="J7" s="37"/>
      <c r="K7" s="104">
        <f>SUM(L7:N7)</f>
        <v>4560</v>
      </c>
      <c r="L7" s="37">
        <v>3440</v>
      </c>
      <c r="M7" s="37">
        <v>1120</v>
      </c>
      <c r="N7" s="37" t="s">
        <v>30</v>
      </c>
      <c r="O7" s="37" t="s">
        <v>30</v>
      </c>
      <c r="P7" s="37" t="s">
        <v>30</v>
      </c>
      <c r="Q7" s="37" t="s">
        <v>30</v>
      </c>
      <c r="R7" s="37" t="s">
        <v>30</v>
      </c>
    </row>
    <row r="8" spans="1:18" s="16" customFormat="1" ht="41.25" customHeight="1">
      <c r="A8" s="24">
        <v>2004</v>
      </c>
      <c r="B8" s="363">
        <f t="shared" si="0"/>
        <v>9110</v>
      </c>
      <c r="C8" s="363">
        <f t="shared" si="0"/>
        <v>8470</v>
      </c>
      <c r="D8" s="363">
        <f t="shared" si="0"/>
        <v>640</v>
      </c>
      <c r="E8" s="104" t="s">
        <v>30</v>
      </c>
      <c r="F8" s="104">
        <f>SUM(G8:I8)</f>
        <v>5840</v>
      </c>
      <c r="G8" s="104">
        <v>5840</v>
      </c>
      <c r="H8" s="104" t="s">
        <v>30</v>
      </c>
      <c r="I8" s="104" t="s">
        <v>30</v>
      </c>
      <c r="J8" s="104"/>
      <c r="K8" s="104">
        <f>SUM(L8:N8)</f>
        <v>3270</v>
      </c>
      <c r="L8" s="104">
        <v>2630</v>
      </c>
      <c r="M8" s="104">
        <v>640</v>
      </c>
      <c r="N8" s="104" t="s">
        <v>30</v>
      </c>
      <c r="O8" s="104" t="s">
        <v>30</v>
      </c>
      <c r="P8" s="104" t="s">
        <v>30</v>
      </c>
      <c r="Q8" s="104" t="s">
        <v>30</v>
      </c>
      <c r="R8" s="104" t="s">
        <v>30</v>
      </c>
    </row>
    <row r="9" spans="1:18" s="16" customFormat="1" ht="41.25" customHeight="1">
      <c r="A9" s="24">
        <v>2005</v>
      </c>
      <c r="B9" s="363">
        <v>16800</v>
      </c>
      <c r="C9" s="363">
        <v>11000</v>
      </c>
      <c r="D9" s="363">
        <v>5800</v>
      </c>
      <c r="E9" s="104" t="s">
        <v>30</v>
      </c>
      <c r="F9" s="104">
        <v>3600</v>
      </c>
      <c r="G9" s="104">
        <v>3600</v>
      </c>
      <c r="H9" s="104" t="s">
        <v>30</v>
      </c>
      <c r="I9" s="104" t="s">
        <v>30</v>
      </c>
      <c r="J9" s="104"/>
      <c r="K9" s="104">
        <v>13200</v>
      </c>
      <c r="L9" s="104">
        <v>7400</v>
      </c>
      <c r="M9" s="104">
        <v>5800</v>
      </c>
      <c r="N9" s="104" t="s">
        <v>30</v>
      </c>
      <c r="O9" s="104" t="s">
        <v>30</v>
      </c>
      <c r="P9" s="104" t="s">
        <v>30</v>
      </c>
      <c r="Q9" s="104" t="s">
        <v>30</v>
      </c>
      <c r="R9" s="104" t="s">
        <v>30</v>
      </c>
    </row>
    <row r="10" spans="1:18" s="16" customFormat="1" ht="41.25" customHeight="1">
      <c r="A10" s="24">
        <v>2006</v>
      </c>
      <c r="B10" s="363">
        <v>4000</v>
      </c>
      <c r="C10" s="363">
        <v>4000</v>
      </c>
      <c r="D10" s="363" t="s">
        <v>30</v>
      </c>
      <c r="E10" s="104" t="s">
        <v>30</v>
      </c>
      <c r="F10" s="104">
        <v>2000</v>
      </c>
      <c r="G10" s="104">
        <v>2000</v>
      </c>
      <c r="H10" s="104" t="s">
        <v>30</v>
      </c>
      <c r="I10" s="104" t="s">
        <v>30</v>
      </c>
      <c r="J10" s="104"/>
      <c r="K10" s="104">
        <v>2000</v>
      </c>
      <c r="L10" s="104">
        <v>2000</v>
      </c>
      <c r="M10" s="104" t="s">
        <v>30</v>
      </c>
      <c r="N10" s="104" t="s">
        <v>30</v>
      </c>
      <c r="O10" s="104" t="s">
        <v>30</v>
      </c>
      <c r="P10" s="104" t="s">
        <v>30</v>
      </c>
      <c r="Q10" s="104" t="s">
        <v>30</v>
      </c>
      <c r="R10" s="104" t="s">
        <v>30</v>
      </c>
    </row>
    <row r="11" spans="1:18" s="42" customFormat="1" ht="41.25" customHeight="1">
      <c r="A11" s="39">
        <v>2007</v>
      </c>
      <c r="B11" s="364">
        <v>4000</v>
      </c>
      <c r="C11" s="364">
        <v>4000</v>
      </c>
      <c r="D11" s="364" t="s">
        <v>30</v>
      </c>
      <c r="E11" s="364" t="s">
        <v>30</v>
      </c>
      <c r="F11" s="364" t="s">
        <v>30</v>
      </c>
      <c r="G11" s="364" t="s">
        <v>30</v>
      </c>
      <c r="H11" s="364" t="s">
        <v>30</v>
      </c>
      <c r="I11" s="364" t="s">
        <v>30</v>
      </c>
      <c r="J11" s="364"/>
      <c r="K11" s="364">
        <v>4000</v>
      </c>
      <c r="L11" s="364">
        <v>4000</v>
      </c>
      <c r="M11" s="364" t="s">
        <v>30</v>
      </c>
      <c r="N11" s="364" t="s">
        <v>30</v>
      </c>
      <c r="O11" s="364" t="s">
        <v>30</v>
      </c>
      <c r="P11" s="364" t="s">
        <v>30</v>
      </c>
      <c r="Q11" s="364" t="s">
        <v>30</v>
      </c>
      <c r="R11" s="364" t="s">
        <v>30</v>
      </c>
    </row>
    <row r="12" spans="1:18" s="16" customFormat="1" ht="41.25" customHeight="1">
      <c r="A12" s="43" t="s">
        <v>31</v>
      </c>
      <c r="B12" s="365">
        <v>0</v>
      </c>
      <c r="C12" s="365">
        <v>0</v>
      </c>
      <c r="D12" s="365">
        <v>0</v>
      </c>
      <c r="E12" s="365">
        <v>0</v>
      </c>
      <c r="F12" s="365">
        <v>0</v>
      </c>
      <c r="G12" s="365">
        <v>0</v>
      </c>
      <c r="H12" s="365">
        <v>0</v>
      </c>
      <c r="I12" s="365">
        <v>0</v>
      </c>
      <c r="J12" s="365"/>
      <c r="K12" s="365">
        <v>0</v>
      </c>
      <c r="L12" s="365">
        <v>0</v>
      </c>
      <c r="M12" s="365">
        <v>0</v>
      </c>
      <c r="N12" s="365">
        <v>0</v>
      </c>
      <c r="O12" s="365">
        <v>0</v>
      </c>
      <c r="P12" s="365">
        <v>0</v>
      </c>
      <c r="Q12" s="365">
        <v>0</v>
      </c>
      <c r="R12" s="365">
        <v>0</v>
      </c>
    </row>
    <row r="13" spans="1:18" s="16" customFormat="1" ht="41.25" customHeight="1">
      <c r="A13" s="43" t="s">
        <v>32</v>
      </c>
      <c r="B13" s="363">
        <v>4000</v>
      </c>
      <c r="C13" s="363">
        <v>4000</v>
      </c>
      <c r="D13" s="363" t="s">
        <v>30</v>
      </c>
      <c r="E13" s="363" t="s">
        <v>30</v>
      </c>
      <c r="F13" s="363" t="s">
        <v>30</v>
      </c>
      <c r="G13" s="363" t="s">
        <v>30</v>
      </c>
      <c r="H13" s="363" t="s">
        <v>30</v>
      </c>
      <c r="I13" s="363" t="s">
        <v>30</v>
      </c>
      <c r="J13" s="363"/>
      <c r="K13" s="363">
        <v>4000</v>
      </c>
      <c r="L13" s="363">
        <v>4000</v>
      </c>
      <c r="M13" s="363" t="s">
        <v>30</v>
      </c>
      <c r="N13" s="363" t="s">
        <v>30</v>
      </c>
      <c r="O13" s="363" t="s">
        <v>30</v>
      </c>
      <c r="P13" s="363" t="s">
        <v>30</v>
      </c>
      <c r="Q13" s="363" t="s">
        <v>30</v>
      </c>
      <c r="R13" s="363" t="s">
        <v>30</v>
      </c>
    </row>
    <row r="14" spans="1:18" s="16" customFormat="1" ht="41.25" customHeight="1">
      <c r="A14" s="43" t="s">
        <v>33</v>
      </c>
      <c r="B14" s="365">
        <v>0</v>
      </c>
      <c r="C14" s="365">
        <v>0</v>
      </c>
      <c r="D14" s="365">
        <v>0</v>
      </c>
      <c r="E14" s="365">
        <v>0</v>
      </c>
      <c r="F14" s="365">
        <v>0</v>
      </c>
      <c r="G14" s="365">
        <v>0</v>
      </c>
      <c r="H14" s="365">
        <v>0</v>
      </c>
      <c r="I14" s="365">
        <v>0</v>
      </c>
      <c r="J14" s="365"/>
      <c r="K14" s="365">
        <v>0</v>
      </c>
      <c r="L14" s="365">
        <v>0</v>
      </c>
      <c r="M14" s="365">
        <v>0</v>
      </c>
      <c r="N14" s="365">
        <v>0</v>
      </c>
      <c r="O14" s="365">
        <v>0</v>
      </c>
      <c r="P14" s="365">
        <v>0</v>
      </c>
      <c r="Q14" s="365">
        <v>0</v>
      </c>
      <c r="R14" s="365">
        <v>0</v>
      </c>
    </row>
    <row r="15" spans="1:18" s="42" customFormat="1" ht="41.25" customHeight="1">
      <c r="A15" s="43" t="s">
        <v>34</v>
      </c>
      <c r="B15" s="365">
        <v>0</v>
      </c>
      <c r="C15" s="365">
        <v>0</v>
      </c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0</v>
      </c>
      <c r="J15" s="365"/>
      <c r="K15" s="365">
        <v>0</v>
      </c>
      <c r="L15" s="365">
        <v>0</v>
      </c>
      <c r="M15" s="365">
        <v>0</v>
      </c>
      <c r="N15" s="365">
        <v>0</v>
      </c>
      <c r="O15" s="365">
        <v>0</v>
      </c>
      <c r="P15" s="365">
        <v>0</v>
      </c>
      <c r="Q15" s="365">
        <v>0</v>
      </c>
      <c r="R15" s="365">
        <v>0</v>
      </c>
    </row>
    <row r="16" spans="1:18" ht="41.25" customHeight="1">
      <c r="A16" s="43" t="s">
        <v>35</v>
      </c>
      <c r="B16" s="365">
        <v>0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/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</row>
    <row r="17" spans="1:18" ht="41.25" customHeight="1">
      <c r="A17" s="43" t="s">
        <v>36</v>
      </c>
      <c r="B17" s="365">
        <v>0</v>
      </c>
      <c r="C17" s="365">
        <v>0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/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365">
        <v>0</v>
      </c>
      <c r="R17" s="365">
        <v>0</v>
      </c>
    </row>
    <row r="18" spans="1:18" ht="41.25" customHeight="1">
      <c r="A18" s="44" t="s">
        <v>37</v>
      </c>
      <c r="B18" s="366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5"/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</row>
    <row r="19" spans="1:17" ht="19.5" customHeight="1">
      <c r="A19" s="116" t="s">
        <v>38</v>
      </c>
      <c r="B19" s="121"/>
      <c r="E19" s="346"/>
      <c r="F19" s="356"/>
      <c r="G19" s="248"/>
      <c r="I19" s="121"/>
      <c r="J19" s="121"/>
      <c r="K19" s="121"/>
      <c r="L19" s="1"/>
      <c r="M19" s="123"/>
      <c r="O19" s="121"/>
      <c r="P19" s="1"/>
      <c r="Q19" s="123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7"/>
  <sheetViews>
    <sheetView tabSelected="1" workbookViewId="0" topLeftCell="G1">
      <pane ySplit="1" topLeftCell="A2" activePane="bottomLeft" state="frozen"/>
      <selection pane="topLeft" activeCell="G1" sqref="G1"/>
      <selection pane="bottomLeft" activeCell="M15" sqref="M15"/>
    </sheetView>
  </sheetViews>
  <sheetFormatPr defaultColWidth="8.88671875" defaultRowHeight="13.5"/>
  <cols>
    <col min="1" max="1" width="14.5546875" style="1" customWidth="1"/>
    <col min="2" max="2" width="9.88671875" style="155" customWidth="1"/>
    <col min="3" max="8" width="9.88671875" style="121" customWidth="1"/>
    <col min="9" max="9" width="2.77734375" style="121" customWidth="1"/>
    <col min="10" max="14" width="8.99609375" style="121" customWidth="1"/>
    <col min="15" max="17" width="8.99609375" style="1" customWidth="1"/>
    <col min="18" max="16384" width="8.88671875" style="1" customWidth="1"/>
  </cols>
  <sheetData>
    <row r="1" spans="1:17" ht="45" customHeight="1">
      <c r="A1" s="50" t="s">
        <v>242</v>
      </c>
      <c r="B1" s="50"/>
      <c r="C1" s="50"/>
      <c r="D1" s="50"/>
      <c r="E1" s="50"/>
      <c r="F1" s="50"/>
      <c r="G1" s="50"/>
      <c r="H1" s="50"/>
      <c r="I1" s="50"/>
      <c r="J1" s="89" t="s">
        <v>243</v>
      </c>
      <c r="K1" s="89"/>
      <c r="L1" s="89"/>
      <c r="M1" s="89"/>
      <c r="N1" s="89"/>
      <c r="O1" s="89"/>
      <c r="P1" s="89"/>
      <c r="Q1" s="89"/>
    </row>
    <row r="2" spans="1:17" s="42" customFormat="1" ht="25.5" customHeight="1">
      <c r="A2" s="368" t="s">
        <v>244</v>
      </c>
      <c r="B2" s="357"/>
      <c r="C2" s="348"/>
      <c r="D2" s="348"/>
      <c r="E2" s="348"/>
      <c r="F2" s="348"/>
      <c r="G2" s="348"/>
      <c r="H2" s="348"/>
      <c r="I2" s="369"/>
      <c r="J2" s="348"/>
      <c r="K2" s="348"/>
      <c r="L2" s="348"/>
      <c r="M2" s="359"/>
      <c r="N2" s="348"/>
      <c r="O2" s="92"/>
      <c r="P2" s="360"/>
      <c r="Q2" s="92" t="s">
        <v>245</v>
      </c>
    </row>
    <row r="3" spans="1:17" s="23" customFormat="1" ht="16.5" customHeight="1">
      <c r="A3" s="17" t="s">
        <v>4</v>
      </c>
      <c r="B3" s="167" t="s">
        <v>246</v>
      </c>
      <c r="C3" s="167"/>
      <c r="D3" s="167"/>
      <c r="E3" s="129" t="s">
        <v>247</v>
      </c>
      <c r="F3" s="129"/>
      <c r="G3" s="129"/>
      <c r="H3" s="351" t="s">
        <v>248</v>
      </c>
      <c r="I3" s="370"/>
      <c r="J3" s="143" t="s">
        <v>249</v>
      </c>
      <c r="K3" s="143"/>
      <c r="L3" s="143" t="s">
        <v>250</v>
      </c>
      <c r="M3" s="143"/>
      <c r="N3" s="143"/>
      <c r="O3" s="131" t="s">
        <v>251</v>
      </c>
      <c r="P3" s="131"/>
      <c r="Q3" s="131"/>
    </row>
    <row r="4" spans="1:17" s="23" customFormat="1" ht="16.5" customHeight="1">
      <c r="A4" s="24" t="s">
        <v>8</v>
      </c>
      <c r="B4" s="170" t="s">
        <v>252</v>
      </c>
      <c r="C4" s="133" t="s">
        <v>126</v>
      </c>
      <c r="D4" s="133" t="s">
        <v>253</v>
      </c>
      <c r="E4" s="133" t="s">
        <v>254</v>
      </c>
      <c r="F4" s="276" t="s">
        <v>198</v>
      </c>
      <c r="G4" s="133" t="s">
        <v>253</v>
      </c>
      <c r="H4" s="276" t="s">
        <v>254</v>
      </c>
      <c r="I4" s="132"/>
      <c r="J4" s="217" t="s">
        <v>198</v>
      </c>
      <c r="K4" s="217" t="s">
        <v>253</v>
      </c>
      <c r="L4" s="217" t="s">
        <v>255</v>
      </c>
      <c r="M4" s="217" t="s">
        <v>198</v>
      </c>
      <c r="N4" s="133" t="s">
        <v>253</v>
      </c>
      <c r="O4" s="276" t="s">
        <v>255</v>
      </c>
      <c r="P4" s="133" t="s">
        <v>198</v>
      </c>
      <c r="Q4" s="135" t="s">
        <v>253</v>
      </c>
    </row>
    <row r="5" spans="1:17" s="23" customFormat="1" ht="16.5" customHeight="1">
      <c r="A5" s="24" t="s">
        <v>17</v>
      </c>
      <c r="B5" s="170" t="s">
        <v>256</v>
      </c>
      <c r="C5" s="371"/>
      <c r="D5" s="177" t="s">
        <v>257</v>
      </c>
      <c r="E5" s="24" t="s">
        <v>258</v>
      </c>
      <c r="F5" s="24"/>
      <c r="G5" s="177" t="s">
        <v>257</v>
      </c>
      <c r="H5" s="132" t="s">
        <v>258</v>
      </c>
      <c r="I5" s="132"/>
      <c r="J5" s="24"/>
      <c r="K5" s="24" t="s">
        <v>257</v>
      </c>
      <c r="L5" s="132" t="s">
        <v>258</v>
      </c>
      <c r="M5" s="177"/>
      <c r="N5" s="24" t="s">
        <v>257</v>
      </c>
      <c r="O5" s="132" t="s">
        <v>258</v>
      </c>
      <c r="P5" s="177"/>
      <c r="Q5" s="136" t="s">
        <v>257</v>
      </c>
    </row>
    <row r="6" spans="1:17" s="23" customFormat="1" ht="16.5" customHeight="1">
      <c r="A6" s="32" t="s">
        <v>23</v>
      </c>
      <c r="B6" s="372" t="s">
        <v>259</v>
      </c>
      <c r="C6" s="145" t="s">
        <v>71</v>
      </c>
      <c r="D6" s="145" t="s">
        <v>260</v>
      </c>
      <c r="E6" s="32" t="s">
        <v>261</v>
      </c>
      <c r="F6" s="32" t="s">
        <v>71</v>
      </c>
      <c r="G6" s="145" t="s">
        <v>260</v>
      </c>
      <c r="H6" s="314" t="s">
        <v>259</v>
      </c>
      <c r="I6" s="251"/>
      <c r="J6" s="32" t="s">
        <v>71</v>
      </c>
      <c r="K6" s="32" t="s">
        <v>260</v>
      </c>
      <c r="L6" s="314" t="s">
        <v>259</v>
      </c>
      <c r="M6" s="373" t="s">
        <v>71</v>
      </c>
      <c r="N6" s="373" t="s">
        <v>260</v>
      </c>
      <c r="O6" s="314" t="s">
        <v>259</v>
      </c>
      <c r="P6" s="145" t="s">
        <v>71</v>
      </c>
      <c r="Q6" s="139" t="s">
        <v>260</v>
      </c>
    </row>
    <row r="7" spans="1:17" s="16" customFormat="1" ht="41.25" customHeight="1">
      <c r="A7" s="24">
        <v>2003</v>
      </c>
      <c r="B7" s="37">
        <f>SUM(E7,H7,L7,O7)</f>
        <v>24</v>
      </c>
      <c r="C7" s="104">
        <f>SUM(F7,J7,M7,P7)</f>
        <v>2263</v>
      </c>
      <c r="D7" s="104">
        <f>SUM(G7,K7,N7,Q7)</f>
        <v>13616</v>
      </c>
      <c r="E7" s="104" t="s">
        <v>30</v>
      </c>
      <c r="F7" s="104" t="s">
        <v>30</v>
      </c>
      <c r="G7" s="104" t="s">
        <v>30</v>
      </c>
      <c r="H7" s="104">
        <v>17</v>
      </c>
      <c r="I7" s="104"/>
      <c r="J7" s="104">
        <v>1618</v>
      </c>
      <c r="K7" s="104">
        <v>9695</v>
      </c>
      <c r="L7" s="104" t="s">
        <v>30</v>
      </c>
      <c r="M7" s="104" t="s">
        <v>30</v>
      </c>
      <c r="N7" s="104" t="s">
        <v>30</v>
      </c>
      <c r="O7" s="104">
        <v>7</v>
      </c>
      <c r="P7" s="104">
        <v>645</v>
      </c>
      <c r="Q7" s="104">
        <v>3921</v>
      </c>
    </row>
    <row r="8" spans="1:17" s="16" customFormat="1" ht="41.25" customHeight="1">
      <c r="A8" s="24">
        <v>2004</v>
      </c>
      <c r="B8" s="37">
        <f>SUM(E8,H8,L8,O8)</f>
        <v>21</v>
      </c>
      <c r="C8" s="104">
        <f>SUM(F8,J8,M8,P8)</f>
        <v>6691</v>
      </c>
      <c r="D8" s="104">
        <f>SUM(G8,K8,N8,Q8)</f>
        <v>12129</v>
      </c>
      <c r="E8" s="37" t="s">
        <v>30</v>
      </c>
      <c r="F8" s="37" t="s">
        <v>30</v>
      </c>
      <c r="G8" s="37" t="s">
        <v>30</v>
      </c>
      <c r="H8" s="37">
        <v>16</v>
      </c>
      <c r="I8" s="37"/>
      <c r="J8" s="37">
        <v>5038</v>
      </c>
      <c r="K8" s="37">
        <v>9031</v>
      </c>
      <c r="L8" s="37" t="s">
        <v>30</v>
      </c>
      <c r="M8" s="37" t="s">
        <v>30</v>
      </c>
      <c r="N8" s="37" t="s">
        <v>30</v>
      </c>
      <c r="O8" s="37">
        <v>5</v>
      </c>
      <c r="P8" s="37">
        <v>1653</v>
      </c>
      <c r="Q8" s="37">
        <v>3098</v>
      </c>
    </row>
    <row r="9" spans="1:17" s="16" customFormat="1" ht="41.25" customHeight="1">
      <c r="A9" s="24">
        <v>2005</v>
      </c>
      <c r="B9" s="37">
        <v>28</v>
      </c>
      <c r="C9" s="104">
        <v>9954</v>
      </c>
      <c r="D9" s="104">
        <v>17566</v>
      </c>
      <c r="E9" s="37" t="s">
        <v>30</v>
      </c>
      <c r="F9" s="37" t="s">
        <v>30</v>
      </c>
      <c r="G9" s="37" t="s">
        <v>30</v>
      </c>
      <c r="H9" s="37">
        <v>21</v>
      </c>
      <c r="I9" s="37"/>
      <c r="J9" s="37">
        <v>7971</v>
      </c>
      <c r="K9" s="37">
        <v>14068</v>
      </c>
      <c r="L9" s="37" t="s">
        <v>30</v>
      </c>
      <c r="M9" s="37" t="s">
        <v>30</v>
      </c>
      <c r="N9" s="37" t="s">
        <v>30</v>
      </c>
      <c r="O9" s="37">
        <v>7</v>
      </c>
      <c r="P9" s="37">
        <v>1983</v>
      </c>
      <c r="Q9" s="37">
        <v>3498</v>
      </c>
    </row>
    <row r="10" spans="1:17" s="16" customFormat="1" ht="41.25" customHeight="1">
      <c r="A10" s="24">
        <v>2006</v>
      </c>
      <c r="B10" s="37">
        <v>28</v>
      </c>
      <c r="C10" s="104">
        <v>9954</v>
      </c>
      <c r="D10" s="104">
        <v>17566</v>
      </c>
      <c r="E10" s="37" t="s">
        <v>30</v>
      </c>
      <c r="F10" s="37" t="s">
        <v>30</v>
      </c>
      <c r="G10" s="37" t="s">
        <v>30</v>
      </c>
      <c r="H10" s="37">
        <v>21</v>
      </c>
      <c r="I10" s="37"/>
      <c r="J10" s="37">
        <v>7971</v>
      </c>
      <c r="K10" s="37">
        <v>14068</v>
      </c>
      <c r="L10" s="37" t="s">
        <v>30</v>
      </c>
      <c r="M10" s="37" t="s">
        <v>30</v>
      </c>
      <c r="N10" s="37" t="s">
        <v>30</v>
      </c>
      <c r="O10" s="37">
        <v>7</v>
      </c>
      <c r="P10" s="37">
        <v>1983</v>
      </c>
      <c r="Q10" s="37">
        <v>3498</v>
      </c>
    </row>
    <row r="11" spans="1:17" s="16" customFormat="1" ht="41.25" customHeight="1">
      <c r="A11" s="39">
        <v>2007</v>
      </c>
      <c r="B11" s="40">
        <f>SUM(B12:B18)</f>
        <v>20</v>
      </c>
      <c r="C11" s="40">
        <f aca="true" t="shared" si="0" ref="C11:Q11">SUM(C12:C18)</f>
        <v>6287</v>
      </c>
      <c r="D11" s="40">
        <f t="shared" si="0"/>
        <v>11578</v>
      </c>
      <c r="E11" s="148">
        <f t="shared" si="0"/>
        <v>0</v>
      </c>
      <c r="F11" s="148">
        <f t="shared" si="0"/>
        <v>0</v>
      </c>
      <c r="G11" s="148">
        <f t="shared" si="0"/>
        <v>0</v>
      </c>
      <c r="H11" s="40">
        <f t="shared" si="0"/>
        <v>15</v>
      </c>
      <c r="I11" s="40"/>
      <c r="J11" s="40">
        <f t="shared" si="0"/>
        <v>4650</v>
      </c>
      <c r="K11" s="40">
        <f t="shared" si="0"/>
        <v>8480</v>
      </c>
      <c r="L11" s="148">
        <f t="shared" si="0"/>
        <v>0</v>
      </c>
      <c r="M11" s="148">
        <f t="shared" si="0"/>
        <v>0</v>
      </c>
      <c r="N11" s="148">
        <f t="shared" si="0"/>
        <v>0</v>
      </c>
      <c r="O11" s="40">
        <f t="shared" si="0"/>
        <v>5</v>
      </c>
      <c r="P11" s="40">
        <f t="shared" si="0"/>
        <v>1637</v>
      </c>
      <c r="Q11" s="40">
        <f t="shared" si="0"/>
        <v>3098</v>
      </c>
    </row>
    <row r="12" spans="1:17" s="16" customFormat="1" ht="41.25" customHeight="1">
      <c r="A12" s="43" t="s">
        <v>31</v>
      </c>
      <c r="B12" s="37">
        <f>SUM(E12,H12,L12,O12)</f>
        <v>6</v>
      </c>
      <c r="C12" s="37">
        <f>SUM(F12,J12,M12,P12)</f>
        <v>1965</v>
      </c>
      <c r="D12" s="37">
        <f>SUM(G12,K12,N12,Q12)</f>
        <v>3721</v>
      </c>
      <c r="E12" s="149">
        <v>0</v>
      </c>
      <c r="F12" s="149">
        <v>0</v>
      </c>
      <c r="G12" s="149">
        <v>0</v>
      </c>
      <c r="H12" s="37">
        <v>1</v>
      </c>
      <c r="I12" s="37"/>
      <c r="J12" s="37">
        <v>328</v>
      </c>
      <c r="K12" s="37">
        <v>623</v>
      </c>
      <c r="L12" s="149">
        <v>0</v>
      </c>
      <c r="M12" s="149">
        <v>0</v>
      </c>
      <c r="N12" s="149">
        <v>0</v>
      </c>
      <c r="O12" s="37">
        <v>5</v>
      </c>
      <c r="P12" s="37">
        <v>1637</v>
      </c>
      <c r="Q12" s="37">
        <v>3098</v>
      </c>
    </row>
    <row r="13" spans="1:17" s="16" customFormat="1" ht="41.25" customHeight="1">
      <c r="A13" s="43" t="s">
        <v>32</v>
      </c>
      <c r="B13" s="37">
        <f aca="true" t="shared" si="1" ref="B13:B18">SUM(E13,H13,L13,O13)</f>
        <v>4</v>
      </c>
      <c r="C13" s="37">
        <f aca="true" t="shared" si="2" ref="C13:D18">SUM(F13,J13,M13,P13)</f>
        <v>1319</v>
      </c>
      <c r="D13" s="37">
        <f t="shared" si="2"/>
        <v>2492</v>
      </c>
      <c r="E13" s="149">
        <v>0</v>
      </c>
      <c r="F13" s="149">
        <v>0</v>
      </c>
      <c r="G13" s="149">
        <v>0</v>
      </c>
      <c r="H13" s="37">
        <v>4</v>
      </c>
      <c r="I13" s="37"/>
      <c r="J13" s="37">
        <v>1319</v>
      </c>
      <c r="K13" s="37">
        <v>2492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</row>
    <row r="14" spans="1:17" s="16" customFormat="1" ht="41.25" customHeight="1">
      <c r="A14" s="43" t="s">
        <v>33</v>
      </c>
      <c r="B14" s="37">
        <f t="shared" si="1"/>
        <v>2</v>
      </c>
      <c r="C14" s="37">
        <f t="shared" si="2"/>
        <v>560</v>
      </c>
      <c r="D14" s="37">
        <f t="shared" si="2"/>
        <v>848</v>
      </c>
      <c r="E14" s="149">
        <v>0</v>
      </c>
      <c r="F14" s="149">
        <v>0</v>
      </c>
      <c r="G14" s="149">
        <v>0</v>
      </c>
      <c r="H14" s="37">
        <v>2</v>
      </c>
      <c r="I14" s="37"/>
      <c r="J14" s="37">
        <v>560</v>
      </c>
      <c r="K14" s="37">
        <v>848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</row>
    <row r="15" spans="1:17" s="42" customFormat="1" ht="41.25" customHeight="1">
      <c r="A15" s="43" t="s">
        <v>34</v>
      </c>
      <c r="B15" s="37">
        <f t="shared" si="1"/>
        <v>1</v>
      </c>
      <c r="C15" s="37">
        <f t="shared" si="2"/>
        <v>329</v>
      </c>
      <c r="D15" s="37">
        <f t="shared" si="2"/>
        <v>623</v>
      </c>
      <c r="E15" s="149">
        <v>0</v>
      </c>
      <c r="F15" s="149">
        <v>0</v>
      </c>
      <c r="G15" s="149">
        <v>0</v>
      </c>
      <c r="H15" s="37">
        <v>1</v>
      </c>
      <c r="I15" s="37"/>
      <c r="J15" s="37">
        <v>329</v>
      </c>
      <c r="K15" s="37">
        <v>623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</row>
    <row r="16" spans="1:17" ht="41.25" customHeight="1">
      <c r="A16" s="43" t="s">
        <v>35</v>
      </c>
      <c r="B16" s="37">
        <f t="shared" si="1"/>
        <v>3</v>
      </c>
      <c r="C16" s="37">
        <f t="shared" si="2"/>
        <v>826</v>
      </c>
      <c r="D16" s="37">
        <f t="shared" si="2"/>
        <v>1471</v>
      </c>
      <c r="E16" s="149">
        <v>0</v>
      </c>
      <c r="F16" s="149">
        <v>0</v>
      </c>
      <c r="G16" s="149">
        <v>0</v>
      </c>
      <c r="H16" s="374">
        <v>3</v>
      </c>
      <c r="I16" s="374"/>
      <c r="J16" s="374">
        <v>826</v>
      </c>
      <c r="K16" s="374">
        <v>1471</v>
      </c>
      <c r="L16" s="149">
        <v>0</v>
      </c>
      <c r="M16" s="149">
        <v>0</v>
      </c>
      <c r="N16" s="149">
        <v>0</v>
      </c>
      <c r="O16" s="375">
        <v>0</v>
      </c>
      <c r="P16" s="375">
        <v>0</v>
      </c>
      <c r="Q16" s="375">
        <v>0</v>
      </c>
    </row>
    <row r="17" spans="1:17" ht="41.25" customHeight="1">
      <c r="A17" s="43" t="s">
        <v>36</v>
      </c>
      <c r="B17" s="37">
        <f t="shared" si="1"/>
        <v>2</v>
      </c>
      <c r="C17" s="37">
        <f t="shared" si="2"/>
        <v>624</v>
      </c>
      <c r="D17" s="37">
        <f t="shared" si="2"/>
        <v>1246</v>
      </c>
      <c r="E17" s="149">
        <v>0</v>
      </c>
      <c r="F17" s="149">
        <v>0</v>
      </c>
      <c r="G17" s="149">
        <v>0</v>
      </c>
      <c r="H17" s="374">
        <v>2</v>
      </c>
      <c r="I17" s="374"/>
      <c r="J17" s="374">
        <v>624</v>
      </c>
      <c r="K17" s="374">
        <v>1246</v>
      </c>
      <c r="L17" s="149">
        <v>0</v>
      </c>
      <c r="M17" s="149">
        <v>0</v>
      </c>
      <c r="N17" s="149">
        <v>0</v>
      </c>
      <c r="O17" s="375">
        <v>0</v>
      </c>
      <c r="P17" s="375">
        <v>0</v>
      </c>
      <c r="Q17" s="375">
        <v>0</v>
      </c>
    </row>
    <row r="18" spans="1:17" ht="41.25" customHeight="1">
      <c r="A18" s="44" t="s">
        <v>37</v>
      </c>
      <c r="B18" s="46">
        <f t="shared" si="1"/>
        <v>2</v>
      </c>
      <c r="C18" s="46">
        <f t="shared" si="2"/>
        <v>664</v>
      </c>
      <c r="D18" s="46">
        <f t="shared" si="2"/>
        <v>1177</v>
      </c>
      <c r="E18" s="152">
        <v>0</v>
      </c>
      <c r="F18" s="152">
        <v>0</v>
      </c>
      <c r="G18" s="152">
        <v>0</v>
      </c>
      <c r="H18" s="376">
        <v>2</v>
      </c>
      <c r="I18" s="374"/>
      <c r="J18" s="376">
        <v>664</v>
      </c>
      <c r="K18" s="376">
        <v>1177</v>
      </c>
      <c r="L18" s="152">
        <v>0</v>
      </c>
      <c r="M18" s="152">
        <v>0</v>
      </c>
      <c r="N18" s="152">
        <v>0</v>
      </c>
      <c r="O18" s="377">
        <v>0</v>
      </c>
      <c r="P18" s="377">
        <v>0</v>
      </c>
      <c r="Q18" s="377">
        <v>0</v>
      </c>
    </row>
    <row r="19" spans="1:17" ht="19.5" customHeight="1">
      <c r="A19" s="116" t="s">
        <v>38</v>
      </c>
      <c r="B19" s="378"/>
      <c r="C19" s="188"/>
      <c r="D19" s="188"/>
      <c r="E19" s="3"/>
      <c r="F19" s="3"/>
      <c r="G19" s="3"/>
      <c r="H19" s="188"/>
      <c r="I19" s="188"/>
      <c r="J19" s="188"/>
      <c r="K19" s="188"/>
      <c r="O19" s="356"/>
      <c r="P19" s="356"/>
      <c r="Q19" s="356"/>
    </row>
    <row r="20" spans="2:17" ht="15.75" customHeight="1">
      <c r="B20" s="378"/>
      <c r="C20" s="188"/>
      <c r="D20" s="188"/>
      <c r="E20" s="3"/>
      <c r="F20" s="3"/>
      <c r="G20" s="3"/>
      <c r="H20" s="188"/>
      <c r="I20" s="188"/>
      <c r="J20" s="188"/>
      <c r="K20" s="188"/>
      <c r="O20" s="356"/>
      <c r="P20" s="356"/>
      <c r="Q20" s="356"/>
    </row>
    <row r="21" spans="2:17" ht="13.5">
      <c r="B21" s="378"/>
      <c r="C21" s="188"/>
      <c r="D21" s="3"/>
      <c r="E21" s="3"/>
      <c r="F21" s="3"/>
      <c r="G21" s="3"/>
      <c r="H21" s="188"/>
      <c r="I21" s="188"/>
      <c r="J21" s="188"/>
      <c r="K21" s="188"/>
      <c r="P21" s="356"/>
      <c r="Q21" s="356"/>
    </row>
    <row r="22" spans="2:17" ht="13.5">
      <c r="B22" s="378"/>
      <c r="C22" s="188"/>
      <c r="D22" s="3"/>
      <c r="E22" s="3"/>
      <c r="F22" s="3"/>
      <c r="G22" s="3"/>
      <c r="H22" s="188"/>
      <c r="I22" s="188"/>
      <c r="J22" s="188"/>
      <c r="K22" s="188"/>
      <c r="P22" s="356"/>
      <c r="Q22" s="356"/>
    </row>
    <row r="23" spans="2:17" ht="13.5">
      <c r="B23" s="378"/>
      <c r="C23" s="188"/>
      <c r="D23" s="3"/>
      <c r="E23" s="3"/>
      <c r="F23" s="3"/>
      <c r="G23" s="3"/>
      <c r="H23" s="188"/>
      <c r="I23" s="188"/>
      <c r="J23" s="188"/>
      <c r="K23" s="188"/>
      <c r="P23" s="356"/>
      <c r="Q23" s="356"/>
    </row>
    <row r="24" spans="2:17" ht="13.5">
      <c r="B24" s="378"/>
      <c r="C24" s="188"/>
      <c r="D24" s="3"/>
      <c r="E24" s="3"/>
      <c r="F24" s="3"/>
      <c r="G24" s="3"/>
      <c r="H24" s="188"/>
      <c r="I24" s="188"/>
      <c r="J24" s="188"/>
      <c r="K24" s="188"/>
      <c r="P24" s="356"/>
      <c r="Q24" s="356"/>
    </row>
    <row r="25" spans="2:17" ht="13.5">
      <c r="B25" s="378"/>
      <c r="C25" s="188"/>
      <c r="D25" s="3"/>
      <c r="E25" s="3"/>
      <c r="F25" s="3"/>
      <c r="G25" s="3"/>
      <c r="H25" s="188"/>
      <c r="I25" s="188"/>
      <c r="J25" s="188"/>
      <c r="K25" s="188"/>
      <c r="P25" s="356"/>
      <c r="Q25" s="356"/>
    </row>
    <row r="26" spans="2:17" ht="13.5">
      <c r="B26" s="378"/>
      <c r="C26" s="188"/>
      <c r="D26" s="3"/>
      <c r="E26" s="3"/>
      <c r="F26" s="3"/>
      <c r="G26" s="3"/>
      <c r="H26" s="188"/>
      <c r="I26" s="188"/>
      <c r="J26" s="188"/>
      <c r="K26" s="188"/>
      <c r="P26" s="356"/>
      <c r="Q26" s="356"/>
    </row>
    <row r="27" spans="2:17" ht="13.5">
      <c r="B27" s="378"/>
      <c r="C27" s="346"/>
      <c r="H27" s="346"/>
      <c r="I27" s="346"/>
      <c r="J27" s="346"/>
      <c r="K27" s="346"/>
      <c r="P27" s="356"/>
      <c r="Q27" s="356"/>
    </row>
    <row r="28" spans="2:17" ht="13.5">
      <c r="B28" s="378"/>
      <c r="C28" s="346"/>
      <c r="H28" s="346"/>
      <c r="I28" s="346"/>
      <c r="J28" s="346"/>
      <c r="K28" s="346"/>
      <c r="P28" s="356"/>
      <c r="Q28" s="356"/>
    </row>
    <row r="29" spans="2:17" ht="13.5">
      <c r="B29" s="378"/>
      <c r="C29" s="346"/>
      <c r="H29" s="346"/>
      <c r="I29" s="346"/>
      <c r="J29" s="346"/>
      <c r="K29" s="346"/>
      <c r="P29" s="356"/>
      <c r="Q29" s="356"/>
    </row>
    <row r="30" spans="2:17" ht="13.5">
      <c r="B30" s="378"/>
      <c r="C30" s="346"/>
      <c r="H30" s="346"/>
      <c r="I30" s="346"/>
      <c r="J30" s="346"/>
      <c r="K30" s="346"/>
      <c r="P30" s="356"/>
      <c r="Q30" s="356"/>
    </row>
    <row r="31" spans="2:17" ht="13.5">
      <c r="B31" s="378"/>
      <c r="C31" s="346"/>
      <c r="H31" s="346"/>
      <c r="I31" s="346"/>
      <c r="J31" s="346"/>
      <c r="K31" s="346"/>
      <c r="P31" s="356"/>
      <c r="Q31" s="356"/>
    </row>
    <row r="32" spans="2:17" ht="13.5">
      <c r="B32" s="378"/>
      <c r="C32" s="346"/>
      <c r="H32" s="346"/>
      <c r="I32" s="346"/>
      <c r="J32" s="346"/>
      <c r="K32" s="346"/>
      <c r="P32" s="356"/>
      <c r="Q32" s="356"/>
    </row>
    <row r="33" spans="2:17" ht="13.5">
      <c r="B33" s="378"/>
      <c r="C33" s="346"/>
      <c r="H33" s="346"/>
      <c r="I33" s="346"/>
      <c r="J33" s="346"/>
      <c r="K33" s="346"/>
      <c r="P33" s="356"/>
      <c r="Q33" s="356"/>
    </row>
    <row r="34" spans="2:17" ht="13.5">
      <c r="B34" s="378"/>
      <c r="C34" s="346"/>
      <c r="H34" s="346"/>
      <c r="I34" s="346"/>
      <c r="J34" s="346"/>
      <c r="K34" s="346"/>
      <c r="P34" s="356"/>
      <c r="Q34" s="356"/>
    </row>
    <row r="35" spans="2:17" ht="13.5">
      <c r="B35" s="378"/>
      <c r="C35" s="346"/>
      <c r="H35" s="346"/>
      <c r="I35" s="346"/>
      <c r="J35" s="346"/>
      <c r="K35" s="346"/>
      <c r="P35" s="356"/>
      <c r="Q35" s="356"/>
    </row>
    <row r="36" spans="2:17" ht="13.5">
      <c r="B36" s="378"/>
      <c r="C36" s="346"/>
      <c r="H36" s="346"/>
      <c r="I36" s="346"/>
      <c r="J36" s="346"/>
      <c r="K36" s="346"/>
      <c r="P36" s="356"/>
      <c r="Q36" s="356"/>
    </row>
    <row r="37" spans="2:17" ht="13.5">
      <c r="B37" s="378"/>
      <c r="C37" s="346"/>
      <c r="H37" s="346"/>
      <c r="I37" s="346"/>
      <c r="J37" s="346"/>
      <c r="K37" s="346"/>
      <c r="P37" s="356"/>
      <c r="Q37" s="356"/>
    </row>
    <row r="38" spans="2:17" ht="13.5">
      <c r="B38" s="378"/>
      <c r="C38" s="346"/>
      <c r="H38" s="346"/>
      <c r="I38" s="346"/>
      <c r="J38" s="346"/>
      <c r="K38" s="346"/>
      <c r="P38" s="356"/>
      <c r="Q38" s="356"/>
    </row>
    <row r="39" spans="2:17" ht="13.5">
      <c r="B39" s="378"/>
      <c r="C39" s="346"/>
      <c r="H39" s="346"/>
      <c r="I39" s="346"/>
      <c r="J39" s="346"/>
      <c r="K39" s="346"/>
      <c r="P39" s="356"/>
      <c r="Q39" s="356"/>
    </row>
    <row r="40" spans="2:17" ht="13.5">
      <c r="B40" s="378"/>
      <c r="C40" s="346"/>
      <c r="H40" s="346"/>
      <c r="I40" s="346"/>
      <c r="J40" s="346"/>
      <c r="K40" s="346"/>
      <c r="P40" s="356"/>
      <c r="Q40" s="356"/>
    </row>
    <row r="41" spans="2:17" ht="13.5">
      <c r="B41" s="378"/>
      <c r="C41" s="346"/>
      <c r="H41" s="346"/>
      <c r="I41" s="346"/>
      <c r="J41" s="346"/>
      <c r="K41" s="346"/>
      <c r="P41" s="356"/>
      <c r="Q41" s="356"/>
    </row>
    <row r="42" spans="2:17" ht="13.5">
      <c r="B42" s="378"/>
      <c r="C42" s="346"/>
      <c r="H42" s="346"/>
      <c r="I42" s="346"/>
      <c r="J42" s="346"/>
      <c r="K42" s="346"/>
      <c r="P42" s="356"/>
      <c r="Q42" s="356"/>
    </row>
    <row r="43" spans="2:17" ht="13.5">
      <c r="B43" s="378"/>
      <c r="C43" s="346"/>
      <c r="H43" s="346"/>
      <c r="I43" s="346"/>
      <c r="J43" s="346"/>
      <c r="K43" s="346"/>
      <c r="P43" s="356"/>
      <c r="Q43" s="356"/>
    </row>
    <row r="44" spans="2:17" ht="13.5">
      <c r="B44" s="378"/>
      <c r="C44" s="346"/>
      <c r="H44" s="346"/>
      <c r="I44" s="346"/>
      <c r="J44" s="346"/>
      <c r="K44" s="346"/>
      <c r="P44" s="356"/>
      <c r="Q44" s="356"/>
    </row>
    <row r="45" spans="2:17" ht="13.5">
      <c r="B45" s="378"/>
      <c r="C45" s="346"/>
      <c r="H45" s="346"/>
      <c r="I45" s="346"/>
      <c r="J45" s="346"/>
      <c r="K45" s="346"/>
      <c r="P45" s="356"/>
      <c r="Q45" s="356"/>
    </row>
    <row r="46" spans="2:17" ht="13.5">
      <c r="B46" s="378"/>
      <c r="C46" s="346"/>
      <c r="H46" s="346"/>
      <c r="I46" s="346"/>
      <c r="J46" s="346"/>
      <c r="K46" s="346"/>
      <c r="P46" s="356"/>
      <c r="Q46" s="356"/>
    </row>
    <row r="47" spans="2:17" ht="13.5">
      <c r="B47" s="378"/>
      <c r="C47" s="346"/>
      <c r="H47" s="346"/>
      <c r="I47" s="346"/>
      <c r="J47" s="346"/>
      <c r="K47" s="346"/>
      <c r="P47" s="356"/>
      <c r="Q47" s="356"/>
    </row>
    <row r="48" spans="2:17" ht="13.5">
      <c r="B48" s="378"/>
      <c r="C48" s="346"/>
      <c r="H48" s="346"/>
      <c r="I48" s="346"/>
      <c r="J48" s="346"/>
      <c r="K48" s="346"/>
      <c r="P48" s="356"/>
      <c r="Q48" s="356"/>
    </row>
    <row r="49" spans="2:17" ht="13.5">
      <c r="B49" s="378"/>
      <c r="C49" s="346"/>
      <c r="H49" s="346"/>
      <c r="I49" s="346"/>
      <c r="J49" s="346"/>
      <c r="K49" s="346"/>
      <c r="P49" s="356"/>
      <c r="Q49" s="356"/>
    </row>
    <row r="50" spans="2:17" ht="13.5">
      <c r="B50" s="378"/>
      <c r="C50" s="346"/>
      <c r="H50" s="346"/>
      <c r="I50" s="346"/>
      <c r="J50" s="346"/>
      <c r="K50" s="346"/>
      <c r="P50" s="356"/>
      <c r="Q50" s="356"/>
    </row>
    <row r="51" spans="2:17" ht="13.5">
      <c r="B51" s="378"/>
      <c r="C51" s="346"/>
      <c r="H51" s="346"/>
      <c r="I51" s="346"/>
      <c r="J51" s="346"/>
      <c r="K51" s="346"/>
      <c r="P51" s="356"/>
      <c r="Q51" s="356"/>
    </row>
    <row r="52" spans="2:17" ht="13.5">
      <c r="B52" s="378"/>
      <c r="C52" s="346"/>
      <c r="H52" s="346"/>
      <c r="I52" s="346"/>
      <c r="J52" s="346"/>
      <c r="K52" s="346"/>
      <c r="P52" s="356"/>
      <c r="Q52" s="356"/>
    </row>
    <row r="53" spans="2:17" ht="13.5">
      <c r="B53" s="378"/>
      <c r="C53" s="346"/>
      <c r="H53" s="346"/>
      <c r="I53" s="346"/>
      <c r="J53" s="346"/>
      <c r="K53" s="346"/>
      <c r="P53" s="356"/>
      <c r="Q53" s="356"/>
    </row>
    <row r="54" spans="2:17" ht="13.5">
      <c r="B54" s="378"/>
      <c r="C54" s="346"/>
      <c r="H54" s="346"/>
      <c r="I54" s="346"/>
      <c r="J54" s="346"/>
      <c r="K54" s="346"/>
      <c r="P54" s="356"/>
      <c r="Q54" s="356"/>
    </row>
    <row r="55" spans="2:17" ht="13.5">
      <c r="B55" s="378"/>
      <c r="C55" s="346"/>
      <c r="H55" s="346"/>
      <c r="I55" s="346"/>
      <c r="J55" s="346"/>
      <c r="K55" s="346"/>
      <c r="P55" s="356"/>
      <c r="Q55" s="356"/>
    </row>
    <row r="56" spans="2:17" ht="13.5">
      <c r="B56" s="378"/>
      <c r="C56" s="346"/>
      <c r="H56" s="346"/>
      <c r="I56" s="346"/>
      <c r="J56" s="346"/>
      <c r="K56" s="346"/>
      <c r="P56" s="356"/>
      <c r="Q56" s="356"/>
    </row>
    <row r="57" spans="2:17" ht="13.5">
      <c r="B57" s="378"/>
      <c r="C57" s="346"/>
      <c r="H57" s="346"/>
      <c r="I57" s="346"/>
      <c r="J57" s="346"/>
      <c r="K57" s="346"/>
      <c r="P57" s="356"/>
      <c r="Q57" s="356"/>
    </row>
    <row r="58" spans="2:17" ht="13.5">
      <c r="B58" s="378"/>
      <c r="C58" s="346"/>
      <c r="H58" s="346"/>
      <c r="I58" s="346"/>
      <c r="J58" s="346"/>
      <c r="K58" s="346"/>
      <c r="P58" s="356"/>
      <c r="Q58" s="356"/>
    </row>
    <row r="59" spans="2:17" ht="13.5">
      <c r="B59" s="378"/>
      <c r="C59" s="346"/>
      <c r="H59" s="346"/>
      <c r="I59" s="346"/>
      <c r="J59" s="346"/>
      <c r="K59" s="346"/>
      <c r="P59" s="356"/>
      <c r="Q59" s="356"/>
    </row>
    <row r="60" spans="2:17" ht="13.5">
      <c r="B60" s="378"/>
      <c r="C60" s="346"/>
      <c r="H60" s="346"/>
      <c r="I60" s="346"/>
      <c r="J60" s="346"/>
      <c r="K60" s="346"/>
      <c r="P60" s="356"/>
      <c r="Q60" s="356"/>
    </row>
    <row r="61" spans="2:17" ht="13.5">
      <c r="B61" s="378"/>
      <c r="C61" s="346"/>
      <c r="H61" s="346"/>
      <c r="I61" s="346"/>
      <c r="J61" s="346"/>
      <c r="K61" s="346"/>
      <c r="P61" s="356"/>
      <c r="Q61" s="356"/>
    </row>
    <row r="62" spans="2:17" ht="13.5">
      <c r="B62" s="378"/>
      <c r="C62" s="346"/>
      <c r="H62" s="346"/>
      <c r="I62" s="346"/>
      <c r="J62" s="346"/>
      <c r="K62" s="346"/>
      <c r="P62" s="356"/>
      <c r="Q62" s="356"/>
    </row>
    <row r="63" spans="2:17" ht="13.5">
      <c r="B63" s="378"/>
      <c r="C63" s="346"/>
      <c r="H63" s="346"/>
      <c r="I63" s="346"/>
      <c r="J63" s="346"/>
      <c r="K63" s="346"/>
      <c r="P63" s="356"/>
      <c r="Q63" s="356"/>
    </row>
    <row r="64" spans="2:17" ht="13.5">
      <c r="B64" s="378"/>
      <c r="C64" s="346"/>
      <c r="H64" s="346"/>
      <c r="I64" s="346"/>
      <c r="J64" s="346"/>
      <c r="K64" s="346"/>
      <c r="P64" s="356"/>
      <c r="Q64" s="356"/>
    </row>
    <row r="65" spans="2:17" ht="13.5">
      <c r="B65" s="378"/>
      <c r="C65" s="346"/>
      <c r="H65" s="346"/>
      <c r="I65" s="346"/>
      <c r="J65" s="346"/>
      <c r="K65" s="346"/>
      <c r="P65" s="356"/>
      <c r="Q65" s="356"/>
    </row>
    <row r="66" spans="2:17" ht="13.5">
      <c r="B66" s="378"/>
      <c r="C66" s="346"/>
      <c r="H66" s="346"/>
      <c r="I66" s="346"/>
      <c r="J66" s="346"/>
      <c r="K66" s="346"/>
      <c r="P66" s="356"/>
      <c r="Q66" s="356"/>
    </row>
    <row r="67" spans="2:17" ht="13.5">
      <c r="B67" s="378"/>
      <c r="C67" s="346"/>
      <c r="H67" s="346"/>
      <c r="I67" s="346"/>
      <c r="J67" s="346"/>
      <c r="K67" s="346"/>
      <c r="P67" s="356"/>
      <c r="Q67" s="356"/>
    </row>
    <row r="68" spans="2:17" ht="13.5">
      <c r="B68" s="378"/>
      <c r="C68" s="346"/>
      <c r="H68" s="346"/>
      <c r="I68" s="346"/>
      <c r="J68" s="346"/>
      <c r="K68" s="346"/>
      <c r="P68" s="356"/>
      <c r="Q68" s="356"/>
    </row>
    <row r="69" spans="2:17" ht="13.5">
      <c r="B69" s="378"/>
      <c r="C69" s="346"/>
      <c r="H69" s="346"/>
      <c r="I69" s="346"/>
      <c r="J69" s="346"/>
      <c r="K69" s="346"/>
      <c r="P69" s="356"/>
      <c r="Q69" s="356"/>
    </row>
    <row r="70" spans="2:17" ht="13.5">
      <c r="B70" s="378"/>
      <c r="C70" s="346"/>
      <c r="H70" s="346"/>
      <c r="I70" s="346"/>
      <c r="J70" s="346"/>
      <c r="K70" s="346"/>
      <c r="P70" s="356"/>
      <c r="Q70" s="356"/>
    </row>
    <row r="71" spans="2:17" ht="13.5">
      <c r="B71" s="378"/>
      <c r="C71" s="346"/>
      <c r="H71" s="346"/>
      <c r="I71" s="346"/>
      <c r="J71" s="346"/>
      <c r="K71" s="346"/>
      <c r="P71" s="356"/>
      <c r="Q71" s="356"/>
    </row>
    <row r="72" spans="2:17" ht="13.5">
      <c r="B72" s="378"/>
      <c r="C72" s="346"/>
      <c r="H72" s="346"/>
      <c r="I72" s="346"/>
      <c r="J72" s="346"/>
      <c r="K72" s="346"/>
      <c r="P72" s="356"/>
      <c r="Q72" s="356"/>
    </row>
    <row r="73" spans="2:17" ht="13.5">
      <c r="B73" s="378"/>
      <c r="C73" s="346"/>
      <c r="H73" s="346"/>
      <c r="I73" s="346"/>
      <c r="J73" s="346"/>
      <c r="K73" s="346"/>
      <c r="P73" s="356"/>
      <c r="Q73" s="356"/>
    </row>
    <row r="74" spans="2:17" ht="13.5">
      <c r="B74" s="378"/>
      <c r="C74" s="346"/>
      <c r="H74" s="346"/>
      <c r="I74" s="346"/>
      <c r="J74" s="346"/>
      <c r="K74" s="346"/>
      <c r="P74" s="356"/>
      <c r="Q74" s="356"/>
    </row>
    <row r="75" spans="2:17" ht="13.5">
      <c r="B75" s="378"/>
      <c r="C75" s="346"/>
      <c r="H75" s="346"/>
      <c r="I75" s="346"/>
      <c r="J75" s="346"/>
      <c r="K75" s="346"/>
      <c r="P75" s="356"/>
      <c r="Q75" s="356"/>
    </row>
    <row r="76" spans="2:17" ht="13.5">
      <c r="B76" s="378"/>
      <c r="C76" s="346"/>
      <c r="H76" s="346"/>
      <c r="I76" s="346"/>
      <c r="J76" s="346"/>
      <c r="K76" s="346"/>
      <c r="P76" s="356"/>
      <c r="Q76" s="356"/>
    </row>
    <row r="77" spans="2:17" ht="13.5">
      <c r="B77" s="378"/>
      <c r="C77" s="346"/>
      <c r="H77" s="346"/>
      <c r="I77" s="346"/>
      <c r="J77" s="346"/>
      <c r="K77" s="346"/>
      <c r="P77" s="356"/>
      <c r="Q77" s="356"/>
    </row>
    <row r="78" spans="2:17" ht="13.5">
      <c r="B78" s="378"/>
      <c r="C78" s="346"/>
      <c r="H78" s="346"/>
      <c r="I78" s="346"/>
      <c r="J78" s="346"/>
      <c r="K78" s="346"/>
      <c r="P78" s="356"/>
      <c r="Q78" s="356"/>
    </row>
    <row r="79" spans="2:17" ht="13.5">
      <c r="B79" s="378"/>
      <c r="C79" s="346"/>
      <c r="H79" s="346"/>
      <c r="I79" s="346"/>
      <c r="J79" s="346"/>
      <c r="K79" s="346"/>
      <c r="P79" s="356"/>
      <c r="Q79" s="356"/>
    </row>
    <row r="80" spans="2:17" ht="13.5">
      <c r="B80" s="378"/>
      <c r="C80" s="346"/>
      <c r="H80" s="346"/>
      <c r="I80" s="346"/>
      <c r="J80" s="346"/>
      <c r="K80" s="346"/>
      <c r="P80" s="356"/>
      <c r="Q80" s="356"/>
    </row>
    <row r="81" spans="2:17" ht="13.5">
      <c r="B81" s="378"/>
      <c r="C81" s="346"/>
      <c r="H81" s="346"/>
      <c r="I81" s="346"/>
      <c r="J81" s="346"/>
      <c r="K81" s="346"/>
      <c r="P81" s="356"/>
      <c r="Q81" s="356"/>
    </row>
    <row r="82" spans="2:17" ht="13.5">
      <c r="B82" s="378"/>
      <c r="C82" s="346"/>
      <c r="H82" s="346"/>
      <c r="I82" s="346"/>
      <c r="J82" s="346"/>
      <c r="K82" s="346"/>
      <c r="P82" s="356"/>
      <c r="Q82" s="356"/>
    </row>
    <row r="83" spans="2:17" ht="13.5">
      <c r="B83" s="378"/>
      <c r="C83" s="346"/>
      <c r="H83" s="346"/>
      <c r="I83" s="346"/>
      <c r="J83" s="346"/>
      <c r="K83" s="346"/>
      <c r="P83" s="356"/>
      <c r="Q83" s="356"/>
    </row>
    <row r="84" spans="2:17" ht="13.5">
      <c r="B84" s="378"/>
      <c r="C84" s="346"/>
      <c r="H84" s="346"/>
      <c r="I84" s="346"/>
      <c r="J84" s="346"/>
      <c r="K84" s="346"/>
      <c r="P84" s="356"/>
      <c r="Q84" s="356"/>
    </row>
    <row r="85" spans="2:17" ht="13.5">
      <c r="B85" s="378"/>
      <c r="C85" s="346"/>
      <c r="H85" s="346"/>
      <c r="I85" s="346"/>
      <c r="J85" s="346"/>
      <c r="K85" s="346"/>
      <c r="P85" s="356"/>
      <c r="Q85" s="356"/>
    </row>
    <row r="86" spans="2:17" ht="13.5">
      <c r="B86" s="378"/>
      <c r="C86" s="346"/>
      <c r="H86" s="346"/>
      <c r="I86" s="346"/>
      <c r="J86" s="346"/>
      <c r="K86" s="346"/>
      <c r="P86" s="356"/>
      <c r="Q86" s="356"/>
    </row>
    <row r="87" spans="2:17" ht="13.5">
      <c r="B87" s="378"/>
      <c r="C87" s="346"/>
      <c r="H87" s="346"/>
      <c r="I87" s="346"/>
      <c r="J87" s="346"/>
      <c r="K87" s="346"/>
      <c r="P87" s="356"/>
      <c r="Q87" s="356"/>
    </row>
    <row r="88" spans="2:17" ht="13.5">
      <c r="B88" s="378"/>
      <c r="C88" s="346"/>
      <c r="H88" s="346"/>
      <c r="I88" s="346"/>
      <c r="J88" s="346"/>
      <c r="K88" s="346"/>
      <c r="P88" s="356"/>
      <c r="Q88" s="356"/>
    </row>
    <row r="89" spans="2:17" ht="13.5">
      <c r="B89" s="378"/>
      <c r="C89" s="346"/>
      <c r="H89" s="346"/>
      <c r="I89" s="346"/>
      <c r="J89" s="346"/>
      <c r="K89" s="346"/>
      <c r="P89" s="356"/>
      <c r="Q89" s="356"/>
    </row>
    <row r="90" spans="2:17" ht="13.5">
      <c r="B90" s="378"/>
      <c r="C90" s="346"/>
      <c r="H90" s="346"/>
      <c r="I90" s="346"/>
      <c r="J90" s="346"/>
      <c r="K90" s="346"/>
      <c r="P90" s="356"/>
      <c r="Q90" s="356"/>
    </row>
    <row r="91" spans="2:17" ht="13.5">
      <c r="B91" s="378"/>
      <c r="C91" s="346"/>
      <c r="H91" s="346"/>
      <c r="I91" s="346"/>
      <c r="J91" s="346"/>
      <c r="K91" s="346"/>
      <c r="P91" s="356"/>
      <c r="Q91" s="356"/>
    </row>
    <row r="92" spans="2:17" ht="13.5">
      <c r="B92" s="378"/>
      <c r="C92" s="346"/>
      <c r="H92" s="346"/>
      <c r="I92" s="346"/>
      <c r="J92" s="346"/>
      <c r="K92" s="346"/>
      <c r="P92" s="356"/>
      <c r="Q92" s="356"/>
    </row>
    <row r="93" spans="2:17" ht="13.5">
      <c r="B93" s="378"/>
      <c r="C93" s="346"/>
      <c r="H93" s="346"/>
      <c r="I93" s="346"/>
      <c r="J93" s="346"/>
      <c r="K93" s="346"/>
      <c r="P93" s="356"/>
      <c r="Q93" s="356"/>
    </row>
    <row r="94" spans="2:17" ht="13.5">
      <c r="B94" s="378"/>
      <c r="C94" s="346"/>
      <c r="H94" s="346"/>
      <c r="I94" s="346"/>
      <c r="J94" s="346"/>
      <c r="K94" s="346"/>
      <c r="P94" s="356"/>
      <c r="Q94" s="356"/>
    </row>
    <row r="95" spans="2:17" ht="13.5">
      <c r="B95" s="378"/>
      <c r="C95" s="346"/>
      <c r="H95" s="346"/>
      <c r="I95" s="346"/>
      <c r="J95" s="346"/>
      <c r="K95" s="346"/>
      <c r="P95" s="356"/>
      <c r="Q95" s="356"/>
    </row>
    <row r="96" spans="2:17" ht="13.5">
      <c r="B96" s="378"/>
      <c r="C96" s="346"/>
      <c r="H96" s="346"/>
      <c r="I96" s="346"/>
      <c r="J96" s="346"/>
      <c r="K96" s="346"/>
      <c r="P96" s="356"/>
      <c r="Q96" s="356"/>
    </row>
    <row r="97" spans="2:17" ht="13.5">
      <c r="B97" s="378"/>
      <c r="C97" s="346"/>
      <c r="H97" s="346"/>
      <c r="I97" s="346"/>
      <c r="J97" s="346"/>
      <c r="K97" s="346"/>
      <c r="P97" s="356"/>
      <c r="Q97" s="356"/>
    </row>
    <row r="98" spans="2:17" ht="13.5">
      <c r="B98" s="378"/>
      <c r="C98" s="346"/>
      <c r="H98" s="346"/>
      <c r="I98" s="346"/>
      <c r="J98" s="346"/>
      <c r="K98" s="346"/>
      <c r="P98" s="356"/>
      <c r="Q98" s="356"/>
    </row>
    <row r="99" spans="2:17" ht="13.5">
      <c r="B99" s="378"/>
      <c r="C99" s="346"/>
      <c r="H99" s="346"/>
      <c r="I99" s="346"/>
      <c r="J99" s="346"/>
      <c r="K99" s="346"/>
      <c r="P99" s="356"/>
      <c r="Q99" s="356"/>
    </row>
    <row r="100" spans="2:17" ht="13.5">
      <c r="B100" s="378"/>
      <c r="C100" s="346"/>
      <c r="H100" s="346"/>
      <c r="I100" s="346"/>
      <c r="J100" s="346"/>
      <c r="K100" s="346"/>
      <c r="P100" s="356"/>
      <c r="Q100" s="356"/>
    </row>
    <row r="101" spans="2:17" ht="13.5">
      <c r="B101" s="378"/>
      <c r="C101" s="346"/>
      <c r="H101" s="346"/>
      <c r="I101" s="346"/>
      <c r="J101" s="346"/>
      <c r="K101" s="346"/>
      <c r="P101" s="356"/>
      <c r="Q101" s="356"/>
    </row>
    <row r="102" spans="2:17" ht="13.5">
      <c r="B102" s="378"/>
      <c r="C102" s="346"/>
      <c r="H102" s="346"/>
      <c r="I102" s="346"/>
      <c r="J102" s="346"/>
      <c r="K102" s="346"/>
      <c r="P102" s="356"/>
      <c r="Q102" s="356"/>
    </row>
    <row r="103" spans="2:17" ht="13.5">
      <c r="B103" s="378"/>
      <c r="C103" s="346"/>
      <c r="H103" s="346"/>
      <c r="I103" s="346"/>
      <c r="J103" s="346"/>
      <c r="K103" s="346"/>
      <c r="P103" s="356"/>
      <c r="Q103" s="356"/>
    </row>
    <row r="104" spans="2:17" ht="13.5">
      <c r="B104" s="378"/>
      <c r="C104" s="346"/>
      <c r="H104" s="346"/>
      <c r="I104" s="346"/>
      <c r="J104" s="346"/>
      <c r="K104" s="346"/>
      <c r="P104" s="356"/>
      <c r="Q104" s="356"/>
    </row>
    <row r="105" spans="2:17" ht="13.5">
      <c r="B105" s="378"/>
      <c r="C105" s="346"/>
      <c r="H105" s="346"/>
      <c r="I105" s="346"/>
      <c r="J105" s="346"/>
      <c r="K105" s="346"/>
      <c r="P105" s="356"/>
      <c r="Q105" s="356"/>
    </row>
    <row r="106" spans="2:17" ht="13.5">
      <c r="B106" s="378"/>
      <c r="C106" s="346"/>
      <c r="H106" s="346"/>
      <c r="I106" s="346"/>
      <c r="J106" s="346"/>
      <c r="K106" s="346"/>
      <c r="P106" s="356"/>
      <c r="Q106" s="356"/>
    </row>
    <row r="107" spans="2:17" ht="13.5">
      <c r="B107" s="378"/>
      <c r="C107" s="346"/>
      <c r="H107" s="346"/>
      <c r="I107" s="346"/>
      <c r="J107" s="346"/>
      <c r="K107" s="346"/>
      <c r="P107" s="356"/>
      <c r="Q107" s="356"/>
    </row>
    <row r="108" spans="2:17" ht="13.5">
      <c r="B108" s="378"/>
      <c r="C108" s="346"/>
      <c r="H108" s="346"/>
      <c r="I108" s="346"/>
      <c r="J108" s="346"/>
      <c r="K108" s="346"/>
      <c r="P108" s="356"/>
      <c r="Q108" s="356"/>
    </row>
    <row r="109" spans="2:17" ht="13.5">
      <c r="B109" s="378"/>
      <c r="C109" s="346"/>
      <c r="H109" s="346"/>
      <c r="I109" s="346"/>
      <c r="J109" s="346"/>
      <c r="K109" s="346"/>
      <c r="P109" s="356"/>
      <c r="Q109" s="356"/>
    </row>
    <row r="110" spans="2:17" ht="13.5">
      <c r="B110" s="378"/>
      <c r="C110" s="346"/>
      <c r="H110" s="346"/>
      <c r="I110" s="346"/>
      <c r="J110" s="346"/>
      <c r="K110" s="346"/>
      <c r="P110" s="356"/>
      <c r="Q110" s="356"/>
    </row>
    <row r="111" spans="2:17" ht="13.5">
      <c r="B111" s="378"/>
      <c r="C111" s="346"/>
      <c r="H111" s="346"/>
      <c r="I111" s="346"/>
      <c r="J111" s="346"/>
      <c r="K111" s="346"/>
      <c r="P111" s="356"/>
      <c r="Q111" s="356"/>
    </row>
    <row r="112" spans="2:17" ht="13.5">
      <c r="B112" s="378"/>
      <c r="C112" s="346"/>
      <c r="H112" s="346"/>
      <c r="I112" s="346"/>
      <c r="J112" s="346"/>
      <c r="K112" s="346"/>
      <c r="P112" s="356"/>
      <c r="Q112" s="356"/>
    </row>
    <row r="113" spans="2:17" ht="13.5">
      <c r="B113" s="378"/>
      <c r="C113" s="346"/>
      <c r="H113" s="346"/>
      <c r="I113" s="346"/>
      <c r="J113" s="346"/>
      <c r="K113" s="346"/>
      <c r="P113" s="356"/>
      <c r="Q113" s="356"/>
    </row>
    <row r="114" spans="2:17" ht="13.5">
      <c r="B114" s="378"/>
      <c r="C114" s="346"/>
      <c r="H114" s="346"/>
      <c r="I114" s="346"/>
      <c r="J114" s="346"/>
      <c r="K114" s="346"/>
      <c r="P114" s="356"/>
      <c r="Q114" s="356"/>
    </row>
    <row r="115" spans="2:17" ht="13.5">
      <c r="B115" s="378"/>
      <c r="C115" s="346"/>
      <c r="H115" s="346"/>
      <c r="I115" s="346"/>
      <c r="J115" s="346"/>
      <c r="K115" s="346"/>
      <c r="P115" s="356"/>
      <c r="Q115" s="356"/>
    </row>
    <row r="116" spans="2:17" ht="13.5">
      <c r="B116" s="378"/>
      <c r="C116" s="346"/>
      <c r="H116" s="346"/>
      <c r="I116" s="346"/>
      <c r="J116" s="346"/>
      <c r="K116" s="346"/>
      <c r="P116" s="356"/>
      <c r="Q116" s="356"/>
    </row>
    <row r="117" spans="2:17" ht="13.5">
      <c r="B117" s="378"/>
      <c r="C117" s="346"/>
      <c r="H117" s="346"/>
      <c r="I117" s="346"/>
      <c r="J117" s="346"/>
      <c r="K117" s="346"/>
      <c r="P117" s="356"/>
      <c r="Q117" s="356"/>
    </row>
    <row r="118" spans="2:17" ht="13.5">
      <c r="B118" s="378"/>
      <c r="C118" s="346"/>
      <c r="H118" s="346"/>
      <c r="I118" s="346"/>
      <c r="J118" s="346"/>
      <c r="K118" s="346"/>
      <c r="P118" s="356"/>
      <c r="Q118" s="356"/>
    </row>
    <row r="119" spans="2:17" ht="13.5">
      <c r="B119" s="378"/>
      <c r="C119" s="346"/>
      <c r="H119" s="346"/>
      <c r="I119" s="346"/>
      <c r="J119" s="346"/>
      <c r="K119" s="346"/>
      <c r="P119" s="356"/>
      <c r="Q119" s="356"/>
    </row>
    <row r="120" spans="2:17" ht="13.5">
      <c r="B120" s="378"/>
      <c r="C120" s="346"/>
      <c r="H120" s="346"/>
      <c r="I120" s="346"/>
      <c r="J120" s="346"/>
      <c r="K120" s="346"/>
      <c r="P120" s="356"/>
      <c r="Q120" s="356"/>
    </row>
    <row r="121" spans="2:17" ht="13.5">
      <c r="B121" s="378"/>
      <c r="C121" s="346"/>
      <c r="H121" s="346"/>
      <c r="I121" s="346"/>
      <c r="J121" s="346"/>
      <c r="K121" s="346"/>
      <c r="P121" s="356"/>
      <c r="Q121" s="356"/>
    </row>
    <row r="122" spans="2:17" ht="13.5">
      <c r="B122" s="378"/>
      <c r="C122" s="346"/>
      <c r="H122" s="346"/>
      <c r="I122" s="346"/>
      <c r="J122" s="346"/>
      <c r="K122" s="346"/>
      <c r="P122" s="356"/>
      <c r="Q122" s="356"/>
    </row>
    <row r="123" spans="2:17" ht="13.5">
      <c r="B123" s="378"/>
      <c r="C123" s="346"/>
      <c r="H123" s="346"/>
      <c r="I123" s="346"/>
      <c r="J123" s="346"/>
      <c r="K123" s="346"/>
      <c r="P123" s="356"/>
      <c r="Q123" s="356"/>
    </row>
    <row r="124" spans="2:17" ht="13.5">
      <c r="B124" s="378"/>
      <c r="C124" s="346"/>
      <c r="H124" s="346"/>
      <c r="I124" s="346"/>
      <c r="J124" s="346"/>
      <c r="K124" s="346"/>
      <c r="P124" s="356"/>
      <c r="Q124" s="356"/>
    </row>
    <row r="125" spans="2:17" ht="13.5">
      <c r="B125" s="378"/>
      <c r="C125" s="346"/>
      <c r="H125" s="346"/>
      <c r="I125" s="346"/>
      <c r="J125" s="346"/>
      <c r="K125" s="346"/>
      <c r="P125" s="356"/>
      <c r="Q125" s="356"/>
    </row>
    <row r="126" spans="2:17" ht="13.5">
      <c r="B126" s="378"/>
      <c r="H126" s="346"/>
      <c r="I126" s="346"/>
      <c r="J126" s="346"/>
      <c r="K126" s="346"/>
      <c r="P126" s="356"/>
      <c r="Q126" s="356"/>
    </row>
    <row r="127" spans="2:17" ht="13.5">
      <c r="B127" s="378"/>
      <c r="H127" s="346"/>
      <c r="I127" s="346"/>
      <c r="J127" s="346"/>
      <c r="K127" s="346"/>
      <c r="P127" s="356"/>
      <c r="Q127" s="356"/>
    </row>
    <row r="128" spans="2:17" ht="13.5">
      <c r="B128" s="378"/>
      <c r="H128" s="346"/>
      <c r="I128" s="346"/>
      <c r="J128" s="346"/>
      <c r="K128" s="346"/>
      <c r="P128" s="356"/>
      <c r="Q128" s="356"/>
    </row>
    <row r="129" spans="2:17" ht="13.5">
      <c r="B129" s="378"/>
      <c r="H129" s="346"/>
      <c r="I129" s="346"/>
      <c r="J129" s="346"/>
      <c r="K129" s="346"/>
      <c r="P129" s="356"/>
      <c r="Q129" s="356"/>
    </row>
    <row r="130" spans="2:17" ht="13.5">
      <c r="B130" s="378"/>
      <c r="H130" s="346"/>
      <c r="I130" s="346"/>
      <c r="J130" s="346"/>
      <c r="K130" s="346"/>
      <c r="P130" s="356"/>
      <c r="Q130" s="356"/>
    </row>
    <row r="131" spans="2:17" ht="13.5">
      <c r="B131" s="378"/>
      <c r="H131" s="346"/>
      <c r="I131" s="346"/>
      <c r="J131" s="346"/>
      <c r="K131" s="346"/>
      <c r="P131" s="356"/>
      <c r="Q131" s="356"/>
    </row>
    <row r="132" spans="2:17" ht="13.5">
      <c r="B132" s="378"/>
      <c r="H132" s="346"/>
      <c r="I132" s="346"/>
      <c r="J132" s="346"/>
      <c r="K132" s="346"/>
      <c r="P132" s="356"/>
      <c r="Q132" s="356"/>
    </row>
    <row r="133" spans="2:17" ht="13.5">
      <c r="B133" s="378"/>
      <c r="H133" s="346"/>
      <c r="I133" s="346"/>
      <c r="J133" s="346"/>
      <c r="K133" s="346"/>
      <c r="P133" s="356"/>
      <c r="Q133" s="356"/>
    </row>
    <row r="134" spans="2:17" ht="13.5">
      <c r="B134" s="378"/>
      <c r="H134" s="346"/>
      <c r="I134" s="346"/>
      <c r="J134" s="346"/>
      <c r="K134" s="346"/>
      <c r="P134" s="356"/>
      <c r="Q134" s="356"/>
    </row>
    <row r="135" spans="2:17" ht="13.5">
      <c r="B135" s="378"/>
      <c r="H135" s="346"/>
      <c r="I135" s="346"/>
      <c r="J135" s="346"/>
      <c r="K135" s="346"/>
      <c r="P135" s="356"/>
      <c r="Q135" s="356"/>
    </row>
    <row r="136" spans="2:17" ht="13.5">
      <c r="B136" s="378"/>
      <c r="H136" s="346"/>
      <c r="I136" s="346"/>
      <c r="J136" s="346"/>
      <c r="K136" s="346"/>
      <c r="P136" s="356"/>
      <c r="Q136" s="356"/>
    </row>
    <row r="137" spans="2:17" ht="13.5">
      <c r="B137" s="378"/>
      <c r="H137" s="346"/>
      <c r="I137" s="346"/>
      <c r="J137" s="346"/>
      <c r="K137" s="346"/>
      <c r="P137" s="356"/>
      <c r="Q137" s="356"/>
    </row>
    <row r="138" spans="2:17" ht="13.5">
      <c r="B138" s="378"/>
      <c r="H138" s="346"/>
      <c r="I138" s="346"/>
      <c r="J138" s="346"/>
      <c r="K138" s="346"/>
      <c r="P138" s="356"/>
      <c r="Q138" s="356"/>
    </row>
    <row r="139" spans="2:17" ht="13.5">
      <c r="B139" s="378"/>
      <c r="H139" s="346"/>
      <c r="I139" s="346"/>
      <c r="J139" s="346"/>
      <c r="K139" s="346"/>
      <c r="P139" s="356"/>
      <c r="Q139" s="356"/>
    </row>
    <row r="140" spans="2:17" ht="13.5">
      <c r="B140" s="378"/>
      <c r="H140" s="346"/>
      <c r="I140" s="346"/>
      <c r="J140" s="346"/>
      <c r="K140" s="346"/>
      <c r="P140" s="356"/>
      <c r="Q140" s="356"/>
    </row>
    <row r="141" spans="2:17" ht="13.5">
      <c r="B141" s="378"/>
      <c r="H141" s="346"/>
      <c r="I141" s="346"/>
      <c r="J141" s="346"/>
      <c r="K141" s="346"/>
      <c r="P141" s="356"/>
      <c r="Q141" s="356"/>
    </row>
    <row r="142" spans="2:17" ht="13.5">
      <c r="B142" s="378"/>
      <c r="H142" s="346"/>
      <c r="I142" s="346"/>
      <c r="J142" s="346"/>
      <c r="K142" s="346"/>
      <c r="P142" s="356"/>
      <c r="Q142" s="356"/>
    </row>
    <row r="143" spans="2:17" ht="13.5">
      <c r="B143" s="378"/>
      <c r="H143" s="346"/>
      <c r="I143" s="346"/>
      <c r="J143" s="346"/>
      <c r="K143" s="346"/>
      <c r="P143" s="356"/>
      <c r="Q143" s="356"/>
    </row>
    <row r="144" spans="2:17" ht="13.5">
      <c r="B144" s="378"/>
      <c r="H144" s="346"/>
      <c r="I144" s="346"/>
      <c r="J144" s="346"/>
      <c r="K144" s="346"/>
      <c r="P144" s="356"/>
      <c r="Q144" s="356"/>
    </row>
    <row r="145" spans="2:17" ht="13.5">
      <c r="B145" s="378"/>
      <c r="H145" s="346"/>
      <c r="I145" s="346"/>
      <c r="J145" s="346"/>
      <c r="K145" s="346"/>
      <c r="P145" s="356"/>
      <c r="Q145" s="356"/>
    </row>
    <row r="146" spans="2:17" ht="13.5">
      <c r="B146" s="378"/>
      <c r="H146" s="346"/>
      <c r="I146" s="346"/>
      <c r="J146" s="346"/>
      <c r="K146" s="346"/>
      <c r="P146" s="356"/>
      <c r="Q146" s="356"/>
    </row>
    <row r="147" spans="2:17" ht="13.5">
      <c r="B147" s="378"/>
      <c r="H147" s="346"/>
      <c r="I147" s="346"/>
      <c r="J147" s="346"/>
      <c r="K147" s="346"/>
      <c r="P147" s="356"/>
      <c r="Q147" s="356"/>
    </row>
  </sheetData>
  <mergeCells count="7">
    <mergeCell ref="A1:H1"/>
    <mergeCell ref="J1:Q1"/>
    <mergeCell ref="B3:D3"/>
    <mergeCell ref="E3:G3"/>
    <mergeCell ref="J3:K3"/>
    <mergeCell ref="L3:N3"/>
    <mergeCell ref="O3:Q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pane xSplit="1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" sqref="J2"/>
    </sheetView>
  </sheetViews>
  <sheetFormatPr defaultColWidth="6.21484375" defaultRowHeight="13.5"/>
  <cols>
    <col min="1" max="1" width="14.5546875" style="1" customWidth="1"/>
    <col min="2" max="2" width="11.4453125" style="2" customWidth="1"/>
    <col min="3" max="5" width="11.4453125" style="3" customWidth="1"/>
    <col min="6" max="8" width="9.21484375" style="3" customWidth="1"/>
    <col min="9" max="9" width="3.21484375" style="4" customWidth="1"/>
    <col min="10" max="16" width="11.99609375" style="3" customWidth="1"/>
    <col min="17" max="17" width="5.6640625" style="3" customWidth="1"/>
    <col min="18" max="18" width="6.10546875" style="1" customWidth="1"/>
    <col min="19" max="19" width="5.3359375" style="1" customWidth="1"/>
    <col min="20" max="16384" width="6.10546875" style="1" customWidth="1"/>
  </cols>
  <sheetData>
    <row r="1" spans="1:17" s="9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7" t="s">
        <v>1</v>
      </c>
      <c r="K1" s="7"/>
      <c r="L1" s="7"/>
      <c r="M1" s="7"/>
      <c r="N1" s="7"/>
      <c r="O1" s="7"/>
      <c r="P1" s="8"/>
      <c r="Q1" s="8"/>
    </row>
    <row r="2" spans="1:17" s="16" customFormat="1" ht="25.5" customHeight="1">
      <c r="A2" s="10" t="s">
        <v>2</v>
      </c>
      <c r="B2" s="11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3</v>
      </c>
      <c r="O2" s="14"/>
      <c r="P2" s="15"/>
      <c r="Q2" s="13"/>
    </row>
    <row r="3" spans="1:17" s="23" customFormat="1" ht="16.5" customHeight="1">
      <c r="A3" s="17" t="s">
        <v>4</v>
      </c>
      <c r="B3" s="18" t="s">
        <v>5</v>
      </c>
      <c r="C3" s="18"/>
      <c r="D3" s="18"/>
      <c r="E3" s="18"/>
      <c r="F3" s="19" t="s">
        <v>6</v>
      </c>
      <c r="G3" s="19"/>
      <c r="H3" s="19"/>
      <c r="I3" s="20"/>
      <c r="J3" s="21" t="s">
        <v>7</v>
      </c>
      <c r="K3" s="21"/>
      <c r="L3" s="21"/>
      <c r="M3" s="21"/>
      <c r="N3" s="21"/>
      <c r="O3" s="21"/>
      <c r="P3" s="22"/>
      <c r="Q3" s="20"/>
    </row>
    <row r="4" spans="1:17" s="23" customFormat="1" ht="16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F4" s="26" t="s">
        <v>13</v>
      </c>
      <c r="G4" s="26"/>
      <c r="H4" s="26"/>
      <c r="I4" s="20"/>
      <c r="J4" s="20" t="s">
        <v>14</v>
      </c>
      <c r="K4" s="20"/>
      <c r="L4" s="20" t="s">
        <v>15</v>
      </c>
      <c r="M4" s="20"/>
      <c r="N4" s="20" t="s">
        <v>16</v>
      </c>
      <c r="O4" s="20"/>
      <c r="P4" s="22"/>
      <c r="Q4" s="20"/>
    </row>
    <row r="5" spans="1:17" s="23" customFormat="1" ht="16.5" customHeight="1">
      <c r="A5" s="24" t="s">
        <v>17</v>
      </c>
      <c r="B5" s="27"/>
      <c r="C5" s="28"/>
      <c r="D5" s="28" t="s">
        <v>18</v>
      </c>
      <c r="E5" s="29" t="s">
        <v>19</v>
      </c>
      <c r="F5" s="29" t="s">
        <v>9</v>
      </c>
      <c r="G5" s="26" t="s">
        <v>20</v>
      </c>
      <c r="H5" s="26" t="s">
        <v>21</v>
      </c>
      <c r="I5" s="20"/>
      <c r="J5" s="30" t="s">
        <v>9</v>
      </c>
      <c r="K5" s="30" t="s">
        <v>22</v>
      </c>
      <c r="L5" s="25" t="s">
        <v>9</v>
      </c>
      <c r="M5" s="25" t="s">
        <v>22</v>
      </c>
      <c r="N5" s="25" t="s">
        <v>9</v>
      </c>
      <c r="O5" s="31" t="s">
        <v>22</v>
      </c>
      <c r="P5" s="20"/>
      <c r="Q5" s="20"/>
    </row>
    <row r="6" spans="1:17" s="23" customFormat="1" ht="16.5" customHeight="1">
      <c r="A6" s="32" t="s">
        <v>23</v>
      </c>
      <c r="B6" s="33" t="s">
        <v>24</v>
      </c>
      <c r="C6" s="34" t="s">
        <v>25</v>
      </c>
      <c r="D6" s="34" t="s">
        <v>26</v>
      </c>
      <c r="E6" s="35" t="s">
        <v>26</v>
      </c>
      <c r="F6" s="35" t="s">
        <v>24</v>
      </c>
      <c r="G6" s="36" t="s">
        <v>27</v>
      </c>
      <c r="H6" s="36" t="s">
        <v>28</v>
      </c>
      <c r="I6" s="20"/>
      <c r="J6" s="35" t="s">
        <v>24</v>
      </c>
      <c r="K6" s="35" t="s">
        <v>29</v>
      </c>
      <c r="L6" s="34" t="s">
        <v>24</v>
      </c>
      <c r="M6" s="34" t="s">
        <v>29</v>
      </c>
      <c r="N6" s="34" t="s">
        <v>24</v>
      </c>
      <c r="O6" s="33" t="s">
        <v>29</v>
      </c>
      <c r="P6" s="20"/>
      <c r="Q6" s="20"/>
    </row>
    <row r="7" spans="1:17" s="16" customFormat="1" ht="41.25" customHeight="1">
      <c r="A7" s="24">
        <v>2003</v>
      </c>
      <c r="B7" s="37">
        <f>SUM(C7:E7)</f>
        <v>4452</v>
      </c>
      <c r="C7" s="37">
        <v>3472</v>
      </c>
      <c r="D7" s="37">
        <v>630</v>
      </c>
      <c r="E7" s="37">
        <v>350</v>
      </c>
      <c r="F7" s="37">
        <v>12382</v>
      </c>
      <c r="G7" s="37">
        <v>6069</v>
      </c>
      <c r="H7" s="37">
        <v>6313</v>
      </c>
      <c r="I7" s="37"/>
      <c r="J7" s="38" t="s">
        <v>30</v>
      </c>
      <c r="K7" s="38" t="s">
        <v>30</v>
      </c>
      <c r="L7" s="37" t="s">
        <v>30</v>
      </c>
      <c r="M7" s="38" t="s">
        <v>30</v>
      </c>
      <c r="N7" s="37" t="s">
        <v>30</v>
      </c>
      <c r="O7" s="38" t="s">
        <v>30</v>
      </c>
      <c r="P7" s="38"/>
      <c r="Q7" s="37"/>
    </row>
    <row r="8" spans="1:17" s="16" customFormat="1" ht="41.25" customHeight="1">
      <c r="A8" s="24">
        <v>2004</v>
      </c>
      <c r="B8" s="37">
        <f>SUM(C8:E8)</f>
        <v>4391</v>
      </c>
      <c r="C8" s="37">
        <v>3426</v>
      </c>
      <c r="D8" s="37">
        <v>614</v>
      </c>
      <c r="E8" s="37">
        <v>351</v>
      </c>
      <c r="F8" s="37">
        <v>12013</v>
      </c>
      <c r="G8" s="37">
        <v>5685</v>
      </c>
      <c r="H8" s="37">
        <v>6328</v>
      </c>
      <c r="I8" s="37"/>
      <c r="J8" s="38" t="s">
        <v>30</v>
      </c>
      <c r="K8" s="38" t="s">
        <v>30</v>
      </c>
      <c r="L8" s="37" t="s">
        <v>30</v>
      </c>
      <c r="M8" s="38" t="s">
        <v>30</v>
      </c>
      <c r="N8" s="37" t="s">
        <v>30</v>
      </c>
      <c r="O8" s="38" t="s">
        <v>30</v>
      </c>
      <c r="P8" s="38"/>
      <c r="Q8" s="37"/>
    </row>
    <row r="9" spans="1:17" s="16" customFormat="1" ht="41.25" customHeight="1">
      <c r="A9" s="24">
        <v>2005</v>
      </c>
      <c r="B9" s="37">
        <v>4791</v>
      </c>
      <c r="C9" s="37">
        <v>3117</v>
      </c>
      <c r="D9" s="37">
        <v>1674</v>
      </c>
      <c r="E9" s="37" t="s">
        <v>30</v>
      </c>
      <c r="F9" s="37">
        <v>12047</v>
      </c>
      <c r="G9" s="37">
        <v>5812</v>
      </c>
      <c r="H9" s="37">
        <v>6235</v>
      </c>
      <c r="I9" s="38"/>
      <c r="J9" s="38" t="s">
        <v>30</v>
      </c>
      <c r="K9" s="38" t="s">
        <v>30</v>
      </c>
      <c r="L9" s="37" t="s">
        <v>30</v>
      </c>
      <c r="M9" s="38" t="s">
        <v>30</v>
      </c>
      <c r="N9" s="37" t="s">
        <v>30</v>
      </c>
      <c r="O9" s="38" t="s">
        <v>30</v>
      </c>
      <c r="P9" s="38"/>
      <c r="Q9" s="37"/>
    </row>
    <row r="10" spans="1:17" s="16" customFormat="1" ht="41.25" customHeight="1">
      <c r="A10" s="24">
        <v>2006</v>
      </c>
      <c r="B10" s="37">
        <v>6050</v>
      </c>
      <c r="C10" s="37">
        <v>4053</v>
      </c>
      <c r="D10" s="37">
        <v>1997</v>
      </c>
      <c r="E10" s="37" t="s">
        <v>30</v>
      </c>
      <c r="F10" s="37">
        <v>18380</v>
      </c>
      <c r="G10" s="37">
        <v>9255</v>
      </c>
      <c r="H10" s="37">
        <v>9125</v>
      </c>
      <c r="I10" s="38"/>
      <c r="J10" s="38" t="s">
        <v>30</v>
      </c>
      <c r="K10" s="38" t="s">
        <v>30</v>
      </c>
      <c r="L10" s="37" t="s">
        <v>30</v>
      </c>
      <c r="M10" s="38" t="s">
        <v>30</v>
      </c>
      <c r="N10" s="37" t="s">
        <v>30</v>
      </c>
      <c r="O10" s="38" t="s">
        <v>30</v>
      </c>
      <c r="P10" s="38"/>
      <c r="Q10" s="37"/>
    </row>
    <row r="11" spans="1:17" s="42" customFormat="1" ht="41.25" customHeight="1">
      <c r="A11" s="39">
        <v>2007</v>
      </c>
      <c r="B11" s="40">
        <f>SUM(B12:B18)</f>
        <v>6140</v>
      </c>
      <c r="C11" s="40">
        <f>SUM(C12:C18)</f>
        <v>4046</v>
      </c>
      <c r="D11" s="40">
        <f>SUM(D12:D18)</f>
        <v>2094</v>
      </c>
      <c r="E11" s="37" t="s">
        <v>30</v>
      </c>
      <c r="F11" s="40">
        <f aca="true" t="shared" si="0" ref="F11:F18">SUM(G11:H11)</f>
        <v>18574</v>
      </c>
      <c r="G11" s="40">
        <f>SUM(G12:G18)</f>
        <v>9360</v>
      </c>
      <c r="H11" s="40">
        <f>SUM(H12:H18)</f>
        <v>9214</v>
      </c>
      <c r="I11" s="41"/>
      <c r="J11" s="38" t="s">
        <v>30</v>
      </c>
      <c r="K11" s="38" t="s">
        <v>30</v>
      </c>
      <c r="L11" s="37" t="s">
        <v>30</v>
      </c>
      <c r="M11" s="38" t="s">
        <v>30</v>
      </c>
      <c r="N11" s="37" t="s">
        <v>30</v>
      </c>
      <c r="O11" s="38" t="s">
        <v>30</v>
      </c>
      <c r="P11" s="38"/>
      <c r="Q11" s="40"/>
    </row>
    <row r="12" spans="1:17" s="42" customFormat="1" ht="41.25" customHeight="1">
      <c r="A12" s="43" t="s">
        <v>31</v>
      </c>
      <c r="B12" s="37">
        <f aca="true" t="shared" si="1" ref="B12:B18">SUM(C12:D12)</f>
        <v>1408</v>
      </c>
      <c r="C12" s="37">
        <v>887</v>
      </c>
      <c r="D12" s="37">
        <v>521</v>
      </c>
      <c r="E12" s="37" t="s">
        <v>30</v>
      </c>
      <c r="F12" s="37">
        <f t="shared" si="0"/>
        <v>4610</v>
      </c>
      <c r="G12" s="37">
        <v>2346</v>
      </c>
      <c r="H12" s="37">
        <v>2264</v>
      </c>
      <c r="I12" s="41"/>
      <c r="J12" s="38" t="s">
        <v>30</v>
      </c>
      <c r="K12" s="38" t="s">
        <v>30</v>
      </c>
      <c r="L12" s="37" t="s">
        <v>30</v>
      </c>
      <c r="M12" s="38" t="s">
        <v>30</v>
      </c>
      <c r="N12" s="37" t="s">
        <v>30</v>
      </c>
      <c r="O12" s="38" t="s">
        <v>30</v>
      </c>
      <c r="P12" s="38"/>
      <c r="Q12" s="37"/>
    </row>
    <row r="13" spans="1:17" s="42" customFormat="1" ht="41.25" customHeight="1">
      <c r="A13" s="43" t="s">
        <v>32</v>
      </c>
      <c r="B13" s="37">
        <f t="shared" si="1"/>
        <v>810</v>
      </c>
      <c r="C13" s="37">
        <v>527</v>
      </c>
      <c r="D13" s="37">
        <v>283</v>
      </c>
      <c r="E13" s="37" t="s">
        <v>30</v>
      </c>
      <c r="F13" s="37">
        <f t="shared" si="0"/>
        <v>2324</v>
      </c>
      <c r="G13" s="37">
        <v>1135</v>
      </c>
      <c r="H13" s="37">
        <v>1189</v>
      </c>
      <c r="I13" s="41"/>
      <c r="J13" s="38" t="s">
        <v>30</v>
      </c>
      <c r="K13" s="38" t="s">
        <v>30</v>
      </c>
      <c r="L13" s="37" t="s">
        <v>30</v>
      </c>
      <c r="M13" s="38" t="s">
        <v>30</v>
      </c>
      <c r="N13" s="37" t="s">
        <v>30</v>
      </c>
      <c r="O13" s="38" t="s">
        <v>30</v>
      </c>
      <c r="P13" s="38"/>
      <c r="Q13" s="37"/>
    </row>
    <row r="14" spans="1:17" s="42" customFormat="1" ht="41.25" customHeight="1">
      <c r="A14" s="43" t="s">
        <v>33</v>
      </c>
      <c r="B14" s="37">
        <f t="shared" si="1"/>
        <v>832</v>
      </c>
      <c r="C14" s="37">
        <v>533</v>
      </c>
      <c r="D14" s="37">
        <v>299</v>
      </c>
      <c r="E14" s="37" t="s">
        <v>30</v>
      </c>
      <c r="F14" s="37">
        <f t="shared" si="0"/>
        <v>2408</v>
      </c>
      <c r="G14" s="37">
        <v>1196</v>
      </c>
      <c r="H14" s="37">
        <v>1212</v>
      </c>
      <c r="I14" s="41"/>
      <c r="J14" s="38" t="s">
        <v>30</v>
      </c>
      <c r="K14" s="38" t="s">
        <v>30</v>
      </c>
      <c r="L14" s="37" t="s">
        <v>30</v>
      </c>
      <c r="M14" s="38" t="s">
        <v>30</v>
      </c>
      <c r="N14" s="37" t="s">
        <v>30</v>
      </c>
      <c r="O14" s="38" t="s">
        <v>30</v>
      </c>
      <c r="P14" s="38"/>
      <c r="Q14" s="37"/>
    </row>
    <row r="15" spans="1:17" s="42" customFormat="1" ht="41.25" customHeight="1">
      <c r="A15" s="43" t="s">
        <v>34</v>
      </c>
      <c r="B15" s="37">
        <f t="shared" si="1"/>
        <v>1084</v>
      </c>
      <c r="C15" s="37">
        <v>801</v>
      </c>
      <c r="D15" s="37">
        <v>283</v>
      </c>
      <c r="E15" s="37" t="s">
        <v>30</v>
      </c>
      <c r="F15" s="37">
        <f t="shared" si="0"/>
        <v>3267</v>
      </c>
      <c r="G15" s="37">
        <v>1663</v>
      </c>
      <c r="H15" s="37">
        <v>1604</v>
      </c>
      <c r="I15" s="41"/>
      <c r="J15" s="38" t="s">
        <v>30</v>
      </c>
      <c r="K15" s="38" t="s">
        <v>30</v>
      </c>
      <c r="L15" s="37" t="s">
        <v>30</v>
      </c>
      <c r="M15" s="38" t="s">
        <v>30</v>
      </c>
      <c r="N15" s="37" t="s">
        <v>30</v>
      </c>
      <c r="O15" s="38" t="s">
        <v>30</v>
      </c>
      <c r="P15" s="38"/>
      <c r="Q15" s="37"/>
    </row>
    <row r="16" spans="1:17" s="42" customFormat="1" ht="41.25" customHeight="1">
      <c r="A16" s="43" t="s">
        <v>35</v>
      </c>
      <c r="B16" s="37">
        <f t="shared" si="1"/>
        <v>717</v>
      </c>
      <c r="C16" s="37">
        <v>460</v>
      </c>
      <c r="D16" s="37">
        <v>257</v>
      </c>
      <c r="E16" s="37" t="s">
        <v>30</v>
      </c>
      <c r="F16" s="37">
        <f t="shared" si="0"/>
        <v>2017</v>
      </c>
      <c r="G16" s="37">
        <v>1041</v>
      </c>
      <c r="H16" s="37">
        <v>976</v>
      </c>
      <c r="I16" s="41"/>
      <c r="J16" s="38" t="s">
        <v>30</v>
      </c>
      <c r="K16" s="38" t="s">
        <v>30</v>
      </c>
      <c r="L16" s="37" t="s">
        <v>30</v>
      </c>
      <c r="M16" s="38" t="s">
        <v>30</v>
      </c>
      <c r="N16" s="37" t="s">
        <v>30</v>
      </c>
      <c r="O16" s="38" t="s">
        <v>30</v>
      </c>
      <c r="P16" s="38"/>
      <c r="Q16" s="37"/>
    </row>
    <row r="17" spans="1:17" s="42" customFormat="1" ht="41.25" customHeight="1">
      <c r="A17" s="43" t="s">
        <v>36</v>
      </c>
      <c r="B17" s="37">
        <f t="shared" si="1"/>
        <v>717</v>
      </c>
      <c r="C17" s="37">
        <v>461</v>
      </c>
      <c r="D17" s="37">
        <v>256</v>
      </c>
      <c r="E17" s="37" t="s">
        <v>30</v>
      </c>
      <c r="F17" s="37">
        <f t="shared" si="0"/>
        <v>2258</v>
      </c>
      <c r="G17" s="37">
        <v>1129</v>
      </c>
      <c r="H17" s="37">
        <v>1129</v>
      </c>
      <c r="I17" s="41"/>
      <c r="J17" s="38" t="s">
        <v>30</v>
      </c>
      <c r="K17" s="38" t="s">
        <v>30</v>
      </c>
      <c r="L17" s="37" t="s">
        <v>30</v>
      </c>
      <c r="M17" s="38" t="s">
        <v>30</v>
      </c>
      <c r="N17" s="37" t="s">
        <v>30</v>
      </c>
      <c r="O17" s="38" t="s">
        <v>30</v>
      </c>
      <c r="P17" s="38"/>
      <c r="Q17" s="37"/>
    </row>
    <row r="18" spans="1:17" s="42" customFormat="1" ht="41.25" customHeight="1">
      <c r="A18" s="44" t="s">
        <v>37</v>
      </c>
      <c r="B18" s="45">
        <f t="shared" si="1"/>
        <v>572</v>
      </c>
      <c r="C18" s="46">
        <v>377</v>
      </c>
      <c r="D18" s="46">
        <v>195</v>
      </c>
      <c r="E18" s="46" t="s">
        <v>30</v>
      </c>
      <c r="F18" s="46">
        <f t="shared" si="0"/>
        <v>1690</v>
      </c>
      <c r="G18" s="46">
        <v>850</v>
      </c>
      <c r="H18" s="46">
        <v>840</v>
      </c>
      <c r="I18" s="41"/>
      <c r="J18" s="47" t="s">
        <v>30</v>
      </c>
      <c r="K18" s="47" t="s">
        <v>30</v>
      </c>
      <c r="L18" s="46" t="s">
        <v>30</v>
      </c>
      <c r="M18" s="47" t="s">
        <v>30</v>
      </c>
      <c r="N18" s="46" t="s">
        <v>30</v>
      </c>
      <c r="O18" s="47" t="s">
        <v>30</v>
      </c>
      <c r="P18" s="38"/>
      <c r="Q18" s="37"/>
    </row>
    <row r="19" ht="19.5" customHeight="1">
      <c r="A19" s="16" t="s">
        <v>38</v>
      </c>
    </row>
  </sheetData>
  <mergeCells count="10">
    <mergeCell ref="A1:H1"/>
    <mergeCell ref="J1:O1"/>
    <mergeCell ref="N2:O2"/>
    <mergeCell ref="B3:E3"/>
    <mergeCell ref="F3:H3"/>
    <mergeCell ref="J3:O3"/>
    <mergeCell ref="F4:H4"/>
    <mergeCell ref="J4:K4"/>
    <mergeCell ref="L4:M4"/>
    <mergeCell ref="N4:O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69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E1">
      <selection activeCell="H19" sqref="H19"/>
    </sheetView>
  </sheetViews>
  <sheetFormatPr defaultColWidth="8.88671875" defaultRowHeight="13.5"/>
  <cols>
    <col min="1" max="1" width="9.77734375" style="1" customWidth="1"/>
    <col min="2" max="4" width="17.99609375" style="1" customWidth="1"/>
    <col min="5" max="5" width="17.99609375" style="3" customWidth="1"/>
    <col min="6" max="6" width="2.77734375" style="3" customWidth="1"/>
    <col min="7" max="7" width="17.3359375" style="3" customWidth="1"/>
    <col min="8" max="9" width="17.3359375" style="48" customWidth="1"/>
    <col min="10" max="10" width="17.3359375" style="49" customWidth="1"/>
    <col min="11" max="11" width="8.21484375" style="1" customWidth="1"/>
    <col min="12" max="16384" width="8.88671875" style="1" customWidth="1"/>
  </cols>
  <sheetData>
    <row r="1" spans="1:10" s="9" customFormat="1" ht="45" customHeight="1">
      <c r="A1" s="50" t="s">
        <v>39</v>
      </c>
      <c r="B1" s="50"/>
      <c r="C1" s="50"/>
      <c r="D1" s="50"/>
      <c r="E1" s="50"/>
      <c r="F1" s="51"/>
      <c r="G1" s="7" t="s">
        <v>40</v>
      </c>
      <c r="H1" s="7"/>
      <c r="I1" s="7"/>
      <c r="J1" s="7"/>
    </row>
    <row r="2" spans="1:10" s="54" customFormat="1" ht="25.5" customHeight="1">
      <c r="A2" s="52" t="s">
        <v>41</v>
      </c>
      <c r="B2" s="53"/>
      <c r="C2" s="53"/>
      <c r="D2" s="53"/>
      <c r="E2" s="53"/>
      <c r="G2" s="53"/>
      <c r="H2" s="53"/>
      <c r="I2" s="53"/>
      <c r="J2" s="53" t="s">
        <v>42</v>
      </c>
    </row>
    <row r="3" spans="1:10" s="54" customFormat="1" ht="16.5" customHeight="1">
      <c r="A3" s="55"/>
      <c r="B3" s="56" t="s">
        <v>43</v>
      </c>
      <c r="C3" s="57" t="s">
        <v>44</v>
      </c>
      <c r="D3" s="58"/>
      <c r="E3" s="59"/>
      <c r="F3" s="59"/>
      <c r="G3" s="60"/>
      <c r="H3" s="61" t="s">
        <v>45</v>
      </c>
      <c r="I3" s="61"/>
      <c r="J3" s="61"/>
    </row>
    <row r="4" spans="1:10" s="54" customFormat="1" ht="15.75" customHeight="1">
      <c r="A4" s="55" t="s">
        <v>4</v>
      </c>
      <c r="B4" s="55"/>
      <c r="C4" s="62"/>
      <c r="E4" s="63" t="s">
        <v>46</v>
      </c>
      <c r="F4" s="59"/>
      <c r="G4" s="64" t="s">
        <v>47</v>
      </c>
      <c r="H4" s="65" t="s">
        <v>9</v>
      </c>
      <c r="I4" s="63" t="s">
        <v>46</v>
      </c>
      <c r="J4" s="66" t="s">
        <v>47</v>
      </c>
    </row>
    <row r="5" spans="1:10" s="54" customFormat="1" ht="15.75" customHeight="1">
      <c r="A5" s="55" t="s">
        <v>48</v>
      </c>
      <c r="B5" s="55"/>
      <c r="C5" s="55"/>
      <c r="D5" s="67" t="s">
        <v>49</v>
      </c>
      <c r="E5" s="62"/>
      <c r="F5" s="59"/>
      <c r="G5" s="55"/>
      <c r="H5" s="59"/>
      <c r="I5" s="68"/>
      <c r="J5" s="69"/>
    </row>
    <row r="6" spans="1:10" s="54" customFormat="1" ht="15.75" customHeight="1">
      <c r="A6" s="70"/>
      <c r="B6" s="70" t="s">
        <v>24</v>
      </c>
      <c r="C6" s="70" t="s">
        <v>50</v>
      </c>
      <c r="D6" s="70" t="s">
        <v>51</v>
      </c>
      <c r="E6" s="71" t="s">
        <v>52</v>
      </c>
      <c r="F6" s="59"/>
      <c r="G6" s="70" t="s">
        <v>53</v>
      </c>
      <c r="H6" s="70" t="s">
        <v>24</v>
      </c>
      <c r="I6" s="72" t="s">
        <v>54</v>
      </c>
      <c r="J6" s="73" t="s">
        <v>55</v>
      </c>
    </row>
    <row r="7" spans="1:11" s="16" customFormat="1" ht="99.75" customHeight="1">
      <c r="A7" s="24">
        <v>2003</v>
      </c>
      <c r="B7" s="74">
        <v>53365</v>
      </c>
      <c r="C7" s="37">
        <v>7606</v>
      </c>
      <c r="D7" s="75">
        <f>C7/B7*100</f>
        <v>14.252787407476811</v>
      </c>
      <c r="E7" s="37">
        <v>2736</v>
      </c>
      <c r="F7" s="37"/>
      <c r="G7" s="37">
        <v>4870</v>
      </c>
      <c r="H7" s="76">
        <f>SUM(I7:J7)</f>
        <v>1.73</v>
      </c>
      <c r="I7" s="76">
        <v>0.62</v>
      </c>
      <c r="J7" s="76">
        <v>1.11</v>
      </c>
      <c r="K7" s="77"/>
    </row>
    <row r="8" spans="1:10" s="16" customFormat="1" ht="99.75" customHeight="1">
      <c r="A8" s="24">
        <v>2004</v>
      </c>
      <c r="B8" s="74">
        <v>53363</v>
      </c>
      <c r="C8" s="37">
        <v>7590</v>
      </c>
      <c r="D8" s="75">
        <f>C8/B8*100</f>
        <v>14.223338268088376</v>
      </c>
      <c r="E8" s="37">
        <v>2767</v>
      </c>
      <c r="F8" s="37"/>
      <c r="G8" s="37">
        <v>4823</v>
      </c>
      <c r="H8" s="76">
        <f>SUM(I8:J8)</f>
        <v>1.7000000000000002</v>
      </c>
      <c r="I8" s="76">
        <v>0.62</v>
      </c>
      <c r="J8" s="76">
        <v>1.08</v>
      </c>
    </row>
    <row r="9" spans="1:10" s="16" customFormat="1" ht="99.75" customHeight="1">
      <c r="A9" s="24">
        <v>2005</v>
      </c>
      <c r="B9" s="74">
        <v>53353</v>
      </c>
      <c r="C9" s="37">
        <v>7579</v>
      </c>
      <c r="D9" s="75">
        <v>14.2</v>
      </c>
      <c r="E9" s="37">
        <v>4814</v>
      </c>
      <c r="F9" s="37"/>
      <c r="G9" s="37">
        <v>2765</v>
      </c>
      <c r="H9" s="76">
        <f>SUM(I9:J9)</f>
        <v>1.58</v>
      </c>
      <c r="I9" s="76">
        <v>1</v>
      </c>
      <c r="J9" s="76">
        <v>0.58</v>
      </c>
    </row>
    <row r="10" spans="1:10" s="16" customFormat="1" ht="99.75" customHeight="1">
      <c r="A10" s="24">
        <v>2006</v>
      </c>
      <c r="B10" s="74">
        <v>53346</v>
      </c>
      <c r="C10" s="37">
        <v>7520</v>
      </c>
      <c r="D10" s="75">
        <v>14.1</v>
      </c>
      <c r="E10" s="37">
        <v>4532</v>
      </c>
      <c r="F10" s="37"/>
      <c r="G10" s="37">
        <v>2988</v>
      </c>
      <c r="H10" s="76">
        <v>1.69</v>
      </c>
      <c r="I10" s="76">
        <v>1.02</v>
      </c>
      <c r="J10" s="76">
        <v>0.67</v>
      </c>
    </row>
    <row r="11" spans="1:10" s="42" customFormat="1" ht="99.75" customHeight="1">
      <c r="A11" s="78">
        <v>2007</v>
      </c>
      <c r="B11" s="79">
        <v>53346</v>
      </c>
      <c r="C11" s="80">
        <v>7520</v>
      </c>
      <c r="D11" s="81">
        <v>14.1</v>
      </c>
      <c r="E11" s="80">
        <v>4532</v>
      </c>
      <c r="F11" s="40"/>
      <c r="G11" s="80">
        <v>2988</v>
      </c>
      <c r="H11" s="82">
        <v>1.69</v>
      </c>
      <c r="I11" s="82">
        <v>1.02</v>
      </c>
      <c r="J11" s="82">
        <v>0.67</v>
      </c>
    </row>
    <row r="12" spans="1:10" s="54" customFormat="1" ht="19.5" customHeight="1">
      <c r="A12" s="83" t="s">
        <v>38</v>
      </c>
      <c r="B12" s="83"/>
      <c r="C12" s="83"/>
      <c r="D12" s="83"/>
      <c r="J12" s="84"/>
    </row>
  </sheetData>
  <mergeCells count="3">
    <mergeCell ref="A1:E1"/>
    <mergeCell ref="G1:J1"/>
    <mergeCell ref="H3:J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D1">
      <selection activeCell="G9" sqref="G9"/>
    </sheetView>
  </sheetViews>
  <sheetFormatPr defaultColWidth="13.3359375" defaultRowHeight="13.5"/>
  <cols>
    <col min="1" max="1" width="9.77734375" style="1" customWidth="1"/>
    <col min="2" max="2" width="23.5546875" style="3" customWidth="1"/>
    <col min="3" max="3" width="23.5546875" style="85" customWidth="1"/>
    <col min="4" max="4" width="23.5546875" style="86" customWidth="1"/>
    <col min="5" max="5" width="2.77734375" style="87" customWidth="1"/>
    <col min="6" max="8" width="23.6640625" style="85" customWidth="1"/>
    <col min="9" max="16384" width="13.3359375" style="1" customWidth="1"/>
  </cols>
  <sheetData>
    <row r="1" spans="1:8" s="9" customFormat="1" ht="45" customHeight="1">
      <c r="A1" s="7" t="s">
        <v>56</v>
      </c>
      <c r="B1" s="7"/>
      <c r="C1" s="7"/>
      <c r="D1" s="7"/>
      <c r="E1" s="88"/>
      <c r="F1" s="89" t="s">
        <v>57</v>
      </c>
      <c r="G1" s="89"/>
      <c r="H1" s="89"/>
    </row>
    <row r="2" spans="1:8" s="16" customFormat="1" ht="25.5" customHeight="1">
      <c r="A2" s="10" t="s">
        <v>58</v>
      </c>
      <c r="B2" s="12"/>
      <c r="C2" s="10"/>
      <c r="D2" s="90"/>
      <c r="E2" s="91"/>
      <c r="F2" s="10"/>
      <c r="G2" s="10"/>
      <c r="H2" s="92" t="s">
        <v>42</v>
      </c>
    </row>
    <row r="3" spans="1:8" s="23" customFormat="1" ht="16.5" customHeight="1">
      <c r="A3" s="24"/>
      <c r="B3" s="18" t="s">
        <v>59</v>
      </c>
      <c r="C3" s="18"/>
      <c r="D3" s="59" t="s">
        <v>60</v>
      </c>
      <c r="E3" s="59"/>
      <c r="F3" s="93" t="s">
        <v>61</v>
      </c>
      <c r="G3" s="94" t="s">
        <v>62</v>
      </c>
      <c r="H3" s="94"/>
    </row>
    <row r="4" spans="1:8" s="23" customFormat="1" ht="16.5" customHeight="1">
      <c r="A4" s="24" t="s">
        <v>4</v>
      </c>
      <c r="B4" s="95" t="s">
        <v>24</v>
      </c>
      <c r="C4" s="95"/>
      <c r="D4" s="59" t="s">
        <v>63</v>
      </c>
      <c r="E4" s="59"/>
      <c r="F4" s="70" t="s">
        <v>64</v>
      </c>
      <c r="G4" s="96" t="s">
        <v>65</v>
      </c>
      <c r="H4" s="96"/>
    </row>
    <row r="5" spans="1:8" s="23" customFormat="1" ht="16.5" customHeight="1">
      <c r="A5" s="24" t="s">
        <v>48</v>
      </c>
      <c r="B5" s="97" t="s">
        <v>66</v>
      </c>
      <c r="C5" s="98" t="s">
        <v>67</v>
      </c>
      <c r="D5" s="65" t="s">
        <v>68</v>
      </c>
      <c r="E5" s="59"/>
      <c r="F5" s="98" t="s">
        <v>69</v>
      </c>
      <c r="G5" s="98" t="s">
        <v>66</v>
      </c>
      <c r="H5" s="99" t="s">
        <v>69</v>
      </c>
    </row>
    <row r="6" spans="1:8" s="23" customFormat="1" ht="16.5" customHeight="1">
      <c r="A6" s="32"/>
      <c r="B6" s="95" t="s">
        <v>70</v>
      </c>
      <c r="C6" s="100" t="s">
        <v>71</v>
      </c>
      <c r="D6" s="72" t="s">
        <v>72</v>
      </c>
      <c r="E6" s="59"/>
      <c r="F6" s="100" t="s">
        <v>71</v>
      </c>
      <c r="G6" s="95" t="s">
        <v>70</v>
      </c>
      <c r="H6" s="101" t="s">
        <v>71</v>
      </c>
    </row>
    <row r="7" spans="1:8" s="16" customFormat="1" ht="99.75" customHeight="1">
      <c r="A7" s="24">
        <v>2003</v>
      </c>
      <c r="B7" s="102">
        <f>SUM(D7,G7)</f>
        <v>33399</v>
      </c>
      <c r="C7" s="103">
        <f>SUM(F7,H7)</f>
        <v>4466.1</v>
      </c>
      <c r="D7" s="104">
        <v>26749</v>
      </c>
      <c r="E7" s="105"/>
      <c r="F7" s="103">
        <v>3729.6</v>
      </c>
      <c r="G7" s="104">
        <v>6650</v>
      </c>
      <c r="H7" s="103">
        <v>736.5</v>
      </c>
    </row>
    <row r="8" spans="1:8" s="16" customFormat="1" ht="99.75" customHeight="1">
      <c r="A8" s="24">
        <v>2004</v>
      </c>
      <c r="B8" s="102">
        <f>SUM(D8,G8)</f>
        <v>33399</v>
      </c>
      <c r="C8" s="103">
        <f>SUM(F8,H8)</f>
        <v>4466.1</v>
      </c>
      <c r="D8" s="104">
        <v>26749</v>
      </c>
      <c r="E8" s="105"/>
      <c r="F8" s="103">
        <v>3729.6</v>
      </c>
      <c r="G8" s="104">
        <v>6650</v>
      </c>
      <c r="H8" s="103">
        <v>736.5</v>
      </c>
    </row>
    <row r="9" spans="1:8" s="16" customFormat="1" ht="99.75" customHeight="1">
      <c r="A9" s="106">
        <v>2005</v>
      </c>
      <c r="B9" s="102">
        <f>SUM(D9,G9)</f>
        <v>33294</v>
      </c>
      <c r="C9" s="103">
        <f>SUM(F9,H9)</f>
        <v>4467.4</v>
      </c>
      <c r="D9" s="107">
        <v>26695</v>
      </c>
      <c r="E9" s="108"/>
      <c r="F9" s="109">
        <v>3730.9</v>
      </c>
      <c r="G9" s="107">
        <v>6599</v>
      </c>
      <c r="H9" s="109">
        <v>736.5</v>
      </c>
    </row>
    <row r="10" spans="1:8" s="16" customFormat="1" ht="99.75" customHeight="1">
      <c r="A10" s="106">
        <v>2006</v>
      </c>
      <c r="B10" s="102">
        <v>33220</v>
      </c>
      <c r="C10" s="103">
        <v>4473.400000000001</v>
      </c>
      <c r="D10" s="107">
        <v>26777</v>
      </c>
      <c r="E10" s="108"/>
      <c r="F10" s="109">
        <v>3744.2</v>
      </c>
      <c r="G10" s="107">
        <v>6443</v>
      </c>
      <c r="H10" s="109">
        <v>729.2</v>
      </c>
    </row>
    <row r="11" spans="1:8" s="42" customFormat="1" ht="99.75" customHeight="1">
      <c r="A11" s="110">
        <v>2007</v>
      </c>
      <c r="B11" s="111">
        <v>32291</v>
      </c>
      <c r="C11" s="112">
        <v>4347.4</v>
      </c>
      <c r="D11" s="113">
        <v>25990</v>
      </c>
      <c r="E11" s="114"/>
      <c r="F11" s="115">
        <v>3634.2</v>
      </c>
      <c r="G11" s="113">
        <v>6301</v>
      </c>
      <c r="H11" s="115">
        <v>713.2</v>
      </c>
    </row>
    <row r="12" spans="1:8" ht="19.5" customHeight="1">
      <c r="A12" s="116" t="s">
        <v>38</v>
      </c>
      <c r="B12" s="117"/>
      <c r="C12" s="117"/>
      <c r="D12" s="87"/>
      <c r="F12" s="117"/>
      <c r="G12" s="117"/>
      <c r="H12" s="117"/>
    </row>
    <row r="13" spans="2:8" ht="13.5">
      <c r="B13" s="117"/>
      <c r="C13" s="117"/>
      <c r="D13" s="87"/>
      <c r="F13" s="117"/>
      <c r="G13" s="117"/>
      <c r="H13" s="117"/>
    </row>
    <row r="14" spans="1:8" s="42" customFormat="1" ht="30" customHeight="1">
      <c r="A14" s="118"/>
      <c r="B14" s="119"/>
      <c r="C14" s="119"/>
      <c r="D14" s="120"/>
      <c r="E14" s="120"/>
      <c r="F14" s="119"/>
      <c r="G14" s="120"/>
      <c r="H14" s="119"/>
    </row>
    <row r="15" ht="13.5">
      <c r="B15" s="85"/>
    </row>
    <row r="16" ht="13.5">
      <c r="B16" s="85"/>
    </row>
    <row r="17" ht="13.5">
      <c r="B17" s="85"/>
    </row>
    <row r="18" ht="13.5">
      <c r="B18" s="85"/>
    </row>
    <row r="19" ht="13.5">
      <c r="B19" s="85"/>
    </row>
    <row r="20" ht="13.5">
      <c r="B20" s="85"/>
    </row>
    <row r="21" ht="13.5">
      <c r="B21" s="85"/>
    </row>
    <row r="22" ht="13.5">
      <c r="B22" s="85"/>
    </row>
    <row r="23" ht="13.5">
      <c r="B23" s="85"/>
    </row>
    <row r="24" ht="13.5">
      <c r="B24" s="85"/>
    </row>
    <row r="25" ht="13.5">
      <c r="B25" s="85"/>
    </row>
    <row r="26" ht="13.5">
      <c r="B26" s="85"/>
    </row>
    <row r="27" ht="13.5">
      <c r="B27" s="85"/>
    </row>
    <row r="28" ht="13.5">
      <c r="B28" s="85"/>
    </row>
    <row r="29" ht="13.5">
      <c r="B29" s="85"/>
    </row>
    <row r="30" ht="13.5">
      <c r="B30" s="85"/>
    </row>
    <row r="31" ht="13.5">
      <c r="B31" s="85"/>
    </row>
    <row r="32" ht="13.5">
      <c r="B32" s="85"/>
    </row>
    <row r="33" ht="13.5">
      <c r="B33" s="85"/>
    </row>
    <row r="34" ht="13.5">
      <c r="B34" s="85"/>
    </row>
    <row r="35" ht="13.5">
      <c r="B35" s="85"/>
    </row>
    <row r="36" ht="13.5">
      <c r="B36" s="85"/>
    </row>
    <row r="37" ht="13.5">
      <c r="B37" s="85"/>
    </row>
    <row r="38" ht="13.5">
      <c r="B38" s="85"/>
    </row>
    <row r="39" ht="13.5">
      <c r="B39" s="85"/>
    </row>
    <row r="40" ht="13.5">
      <c r="B40" s="85"/>
    </row>
    <row r="41" ht="13.5">
      <c r="B41" s="85"/>
    </row>
    <row r="42" ht="13.5">
      <c r="B42" s="85"/>
    </row>
    <row r="43" ht="13.5">
      <c r="B43" s="85"/>
    </row>
    <row r="44" ht="13.5">
      <c r="B44" s="85"/>
    </row>
    <row r="45" ht="13.5">
      <c r="B45" s="85"/>
    </row>
    <row r="46" ht="13.5">
      <c r="B46" s="85"/>
    </row>
    <row r="47" ht="13.5">
      <c r="B47" s="85"/>
    </row>
    <row r="48" ht="13.5">
      <c r="B48" s="85"/>
    </row>
    <row r="49" ht="13.5">
      <c r="B49" s="85"/>
    </row>
    <row r="50" ht="13.5">
      <c r="B50" s="85"/>
    </row>
    <row r="51" ht="13.5">
      <c r="B51" s="85"/>
    </row>
    <row r="52" ht="13.5">
      <c r="B52" s="85"/>
    </row>
    <row r="53" ht="13.5">
      <c r="B53" s="85"/>
    </row>
    <row r="54" ht="13.5">
      <c r="B54" s="85"/>
    </row>
    <row r="55" ht="13.5">
      <c r="B55" s="85"/>
    </row>
    <row r="56" ht="13.5">
      <c r="B56" s="85"/>
    </row>
    <row r="57" ht="13.5">
      <c r="B57" s="85"/>
    </row>
    <row r="58" ht="13.5">
      <c r="B58" s="85"/>
    </row>
    <row r="59" ht="13.5">
      <c r="B59" s="85"/>
    </row>
    <row r="60" ht="13.5">
      <c r="B60" s="85"/>
    </row>
    <row r="61" ht="13.5">
      <c r="B61" s="85"/>
    </row>
    <row r="62" ht="13.5">
      <c r="B62" s="85"/>
    </row>
    <row r="63" ht="13.5">
      <c r="B63" s="85"/>
    </row>
    <row r="64" ht="13.5">
      <c r="B64" s="85"/>
    </row>
    <row r="65" ht="13.5">
      <c r="B65" s="85"/>
    </row>
    <row r="66" ht="13.5">
      <c r="B66" s="85"/>
    </row>
    <row r="67" ht="13.5">
      <c r="B67" s="85"/>
    </row>
    <row r="68" ht="13.5">
      <c r="B68" s="85"/>
    </row>
    <row r="69" ht="13.5">
      <c r="B69" s="85"/>
    </row>
    <row r="70" ht="13.5">
      <c r="B70" s="85"/>
    </row>
    <row r="71" ht="13.5">
      <c r="B71" s="85"/>
    </row>
    <row r="72" ht="13.5">
      <c r="B72" s="85"/>
    </row>
    <row r="73" ht="13.5">
      <c r="B73" s="85"/>
    </row>
    <row r="74" ht="13.5">
      <c r="B74" s="85"/>
    </row>
    <row r="75" ht="13.5">
      <c r="B75" s="85"/>
    </row>
    <row r="76" ht="13.5">
      <c r="B76" s="85"/>
    </row>
    <row r="77" ht="13.5">
      <c r="B77" s="85"/>
    </row>
    <row r="78" ht="13.5">
      <c r="B78" s="85"/>
    </row>
    <row r="79" ht="13.5">
      <c r="B79" s="85"/>
    </row>
    <row r="80" ht="13.5">
      <c r="B80" s="85"/>
    </row>
    <row r="81" ht="13.5">
      <c r="B81" s="85"/>
    </row>
    <row r="82" ht="13.5">
      <c r="B82" s="85"/>
    </row>
    <row r="83" ht="13.5">
      <c r="B83" s="85"/>
    </row>
    <row r="84" ht="13.5">
      <c r="B84" s="85"/>
    </row>
    <row r="85" ht="13.5">
      <c r="B85" s="85"/>
    </row>
    <row r="86" ht="13.5">
      <c r="B86" s="85"/>
    </row>
    <row r="87" ht="13.5">
      <c r="B87" s="85"/>
    </row>
    <row r="88" ht="13.5">
      <c r="B88" s="85"/>
    </row>
    <row r="89" ht="13.5">
      <c r="B89" s="85"/>
    </row>
    <row r="90" ht="13.5">
      <c r="B90" s="85"/>
    </row>
    <row r="91" ht="13.5">
      <c r="B91" s="85"/>
    </row>
    <row r="92" ht="13.5">
      <c r="B92" s="85"/>
    </row>
    <row r="93" ht="13.5">
      <c r="B93" s="85"/>
    </row>
    <row r="94" ht="13.5">
      <c r="B94" s="85"/>
    </row>
    <row r="95" ht="13.5">
      <c r="B95" s="85"/>
    </row>
    <row r="96" ht="13.5">
      <c r="B96" s="85"/>
    </row>
    <row r="97" ht="13.5">
      <c r="B97" s="85"/>
    </row>
    <row r="98" ht="13.5">
      <c r="B98" s="85"/>
    </row>
    <row r="99" ht="13.5">
      <c r="B99" s="85"/>
    </row>
    <row r="100" ht="13.5">
      <c r="B100" s="85"/>
    </row>
    <row r="101" ht="13.5">
      <c r="B101" s="85"/>
    </row>
    <row r="102" ht="13.5">
      <c r="B102" s="85"/>
    </row>
    <row r="103" ht="13.5">
      <c r="B103" s="85"/>
    </row>
    <row r="104" ht="13.5">
      <c r="B104" s="85"/>
    </row>
    <row r="105" ht="13.5">
      <c r="B105" s="85"/>
    </row>
    <row r="106" ht="13.5">
      <c r="B106" s="85"/>
    </row>
    <row r="107" ht="13.5">
      <c r="B107" s="85"/>
    </row>
    <row r="108" ht="13.5">
      <c r="B108" s="85"/>
    </row>
    <row r="109" ht="13.5">
      <c r="B109" s="85"/>
    </row>
    <row r="110" ht="13.5">
      <c r="B110" s="85"/>
    </row>
    <row r="111" ht="13.5">
      <c r="B111" s="85"/>
    </row>
    <row r="112" ht="13.5">
      <c r="B112" s="85"/>
    </row>
    <row r="113" ht="13.5">
      <c r="B113" s="85"/>
    </row>
    <row r="114" ht="13.5">
      <c r="B114" s="85"/>
    </row>
    <row r="115" ht="13.5">
      <c r="B115" s="85"/>
    </row>
    <row r="116" ht="13.5">
      <c r="B116" s="85"/>
    </row>
    <row r="117" ht="13.5">
      <c r="B117" s="85"/>
    </row>
    <row r="118" ht="13.5">
      <c r="B118" s="85"/>
    </row>
    <row r="119" ht="13.5">
      <c r="B119" s="85"/>
    </row>
  </sheetData>
  <mergeCells count="6">
    <mergeCell ref="A1:D1"/>
    <mergeCell ref="F1:H1"/>
    <mergeCell ref="B3:C3"/>
    <mergeCell ref="G3:H3"/>
    <mergeCell ref="B4:C4"/>
    <mergeCell ref="G4:H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G1">
      <selection activeCell="M16" sqref="M16"/>
    </sheetView>
  </sheetViews>
  <sheetFormatPr defaultColWidth="8.88671875" defaultRowHeight="13.5"/>
  <cols>
    <col min="1" max="1" width="14.5546875" style="121" customWidth="1"/>
    <col min="2" max="3" width="11.21484375" style="121" customWidth="1"/>
    <col min="4" max="4" width="11.21484375" style="2" customWidth="1"/>
    <col min="5" max="5" width="11.21484375" style="122" customWidth="1"/>
    <col min="6" max="6" width="11.21484375" style="123" customWidth="1"/>
    <col min="7" max="7" width="11.21484375" style="2" customWidth="1"/>
    <col min="8" max="8" width="2.77734375" style="124" customWidth="1"/>
    <col min="9" max="9" width="11.4453125" style="122" customWidth="1"/>
    <col min="10" max="10" width="11.4453125" style="123" customWidth="1"/>
    <col min="11" max="11" width="11.4453125" style="2" customWidth="1"/>
    <col min="12" max="12" width="11.4453125" style="122" customWidth="1"/>
    <col min="13" max="13" width="11.4453125" style="123" customWidth="1"/>
    <col min="14" max="14" width="11.4453125" style="2" customWidth="1"/>
    <col min="15" max="16" width="8.88671875" style="1" customWidth="1"/>
    <col min="17" max="17" width="5.3359375" style="1" customWidth="1"/>
    <col min="18" max="16384" width="8.88671875" style="1" customWidth="1"/>
  </cols>
  <sheetData>
    <row r="1" spans="1:24" s="9" customFormat="1" ht="45" customHeight="1">
      <c r="A1" s="50" t="s">
        <v>73</v>
      </c>
      <c r="B1" s="50"/>
      <c r="C1" s="50"/>
      <c r="D1" s="50"/>
      <c r="E1" s="50"/>
      <c r="F1" s="50"/>
      <c r="G1" s="50"/>
      <c r="H1" s="6"/>
      <c r="I1" s="7" t="s">
        <v>74</v>
      </c>
      <c r="J1" s="7"/>
      <c r="K1" s="7"/>
      <c r="L1" s="7"/>
      <c r="M1" s="7"/>
      <c r="N1" s="7"/>
      <c r="X1" s="1"/>
    </row>
    <row r="2" spans="1:14" s="16" customFormat="1" ht="25.5" customHeight="1">
      <c r="A2" s="125" t="s">
        <v>75</v>
      </c>
      <c r="B2" s="125"/>
      <c r="C2" s="125"/>
      <c r="D2" s="11"/>
      <c r="E2" s="126"/>
      <c r="F2" s="127"/>
      <c r="G2" s="11"/>
      <c r="H2" s="128"/>
      <c r="I2" s="126"/>
      <c r="J2" s="127"/>
      <c r="K2" s="11"/>
      <c r="L2" s="126"/>
      <c r="M2" s="127"/>
      <c r="N2" s="92" t="s">
        <v>76</v>
      </c>
    </row>
    <row r="3" spans="1:14" s="23" customFormat="1" ht="16.5" customHeight="1">
      <c r="A3" s="17" t="s">
        <v>4</v>
      </c>
      <c r="B3" s="129" t="s">
        <v>77</v>
      </c>
      <c r="C3" s="129"/>
      <c r="D3" s="130" t="s">
        <v>78</v>
      </c>
      <c r="E3" s="130"/>
      <c r="F3" s="131" t="s">
        <v>79</v>
      </c>
      <c r="G3" s="131"/>
      <c r="H3" s="132"/>
      <c r="I3" s="60" t="s">
        <v>80</v>
      </c>
      <c r="J3" s="60"/>
      <c r="K3" s="130" t="s">
        <v>81</v>
      </c>
      <c r="L3" s="130"/>
      <c r="M3" s="131" t="s">
        <v>82</v>
      </c>
      <c r="N3" s="131"/>
    </row>
    <row r="4" spans="1:14" s="23" customFormat="1" ht="15.75" customHeight="1">
      <c r="A4" s="24" t="s">
        <v>8</v>
      </c>
      <c r="B4" s="133" t="s">
        <v>83</v>
      </c>
      <c r="C4" s="24" t="s">
        <v>84</v>
      </c>
      <c r="D4" s="24" t="s">
        <v>83</v>
      </c>
      <c r="E4" s="24" t="s">
        <v>84</v>
      </c>
      <c r="F4" s="133" t="s">
        <v>83</v>
      </c>
      <c r="G4" s="134" t="s">
        <v>84</v>
      </c>
      <c r="H4" s="132"/>
      <c r="I4" s="24" t="s">
        <v>83</v>
      </c>
      <c r="J4" s="24" t="s">
        <v>84</v>
      </c>
      <c r="K4" s="133" t="s">
        <v>83</v>
      </c>
      <c r="L4" s="24" t="s">
        <v>84</v>
      </c>
      <c r="M4" s="24" t="s">
        <v>83</v>
      </c>
      <c r="N4" s="135" t="s">
        <v>84</v>
      </c>
    </row>
    <row r="5" spans="1:14" s="23" customFormat="1" ht="15.75" customHeight="1">
      <c r="A5" s="24" t="s">
        <v>17</v>
      </c>
      <c r="B5" s="55"/>
      <c r="C5" s="24"/>
      <c r="D5" s="55"/>
      <c r="E5" s="24"/>
      <c r="F5" s="68"/>
      <c r="G5" s="132"/>
      <c r="H5" s="132"/>
      <c r="I5" s="55"/>
      <c r="J5" s="24"/>
      <c r="K5" s="68"/>
      <c r="L5" s="24"/>
      <c r="M5" s="55"/>
      <c r="N5" s="136"/>
    </row>
    <row r="6" spans="1:14" s="23" customFormat="1" ht="15.75" customHeight="1">
      <c r="A6" s="32" t="s">
        <v>23</v>
      </c>
      <c r="B6" s="70" t="s">
        <v>71</v>
      </c>
      <c r="C6" s="32" t="s">
        <v>85</v>
      </c>
      <c r="D6" s="70" t="s">
        <v>71</v>
      </c>
      <c r="E6" s="32" t="s">
        <v>85</v>
      </c>
      <c r="F6" s="137" t="s">
        <v>71</v>
      </c>
      <c r="G6" s="138" t="s">
        <v>85</v>
      </c>
      <c r="H6" s="132"/>
      <c r="I6" s="70" t="s">
        <v>71</v>
      </c>
      <c r="J6" s="32" t="s">
        <v>85</v>
      </c>
      <c r="K6" s="137" t="s">
        <v>71</v>
      </c>
      <c r="L6" s="32" t="s">
        <v>85</v>
      </c>
      <c r="M6" s="70" t="s">
        <v>71</v>
      </c>
      <c r="N6" s="139" t="s">
        <v>85</v>
      </c>
    </row>
    <row r="7" spans="1:14" s="16" customFormat="1" ht="41.25" customHeight="1">
      <c r="A7" s="24">
        <v>2003</v>
      </c>
      <c r="B7" s="37">
        <f>SUM(D7,F7,I7,K7,M7)</f>
        <v>4527</v>
      </c>
      <c r="C7" s="37">
        <f>SUM(E7,G7,J7,L7,N7)</f>
        <v>21367</v>
      </c>
      <c r="D7" s="37">
        <v>4040</v>
      </c>
      <c r="E7" s="37">
        <v>19425</v>
      </c>
      <c r="F7" s="37">
        <v>14</v>
      </c>
      <c r="G7" s="37">
        <v>42</v>
      </c>
      <c r="H7" s="37"/>
      <c r="I7" s="37">
        <v>80</v>
      </c>
      <c r="J7" s="37">
        <v>176</v>
      </c>
      <c r="K7" s="37">
        <v>321</v>
      </c>
      <c r="L7" s="37">
        <v>378</v>
      </c>
      <c r="M7" s="37">
        <v>72</v>
      </c>
      <c r="N7" s="37">
        <v>1346</v>
      </c>
    </row>
    <row r="8" spans="1:14" s="16" customFormat="1" ht="41.25" customHeight="1">
      <c r="A8" s="24">
        <v>2004</v>
      </c>
      <c r="B8" s="37">
        <f>SUM(D8,F8,I8,K8,M8)</f>
        <v>4289</v>
      </c>
      <c r="C8" s="37">
        <f>SUM(E8,G8,J8,L8,N8)</f>
        <v>21451</v>
      </c>
      <c r="D8" s="37">
        <v>4020</v>
      </c>
      <c r="E8" s="37">
        <v>19550</v>
      </c>
      <c r="F8" s="37">
        <v>3</v>
      </c>
      <c r="G8" s="37">
        <v>9</v>
      </c>
      <c r="H8" s="37"/>
      <c r="I8" s="37">
        <v>33</v>
      </c>
      <c r="J8" s="37">
        <v>90</v>
      </c>
      <c r="K8" s="37">
        <v>160</v>
      </c>
      <c r="L8" s="37">
        <v>262</v>
      </c>
      <c r="M8" s="37">
        <v>73</v>
      </c>
      <c r="N8" s="37">
        <v>1540</v>
      </c>
    </row>
    <row r="9" spans="1:14" s="16" customFormat="1" ht="41.25" customHeight="1">
      <c r="A9" s="24">
        <v>2005</v>
      </c>
      <c r="B9" s="37">
        <v>4128</v>
      </c>
      <c r="C9" s="37">
        <v>20596</v>
      </c>
      <c r="D9" s="37">
        <v>3940</v>
      </c>
      <c r="E9" s="37">
        <v>18912</v>
      </c>
      <c r="F9" s="37">
        <v>3</v>
      </c>
      <c r="G9" s="37">
        <v>9</v>
      </c>
      <c r="H9" s="37"/>
      <c r="I9" s="37">
        <v>20</v>
      </c>
      <c r="J9" s="37">
        <v>75</v>
      </c>
      <c r="K9" s="37">
        <v>100</v>
      </c>
      <c r="L9" s="37">
        <v>200</v>
      </c>
      <c r="M9" s="37">
        <v>65</v>
      </c>
      <c r="N9" s="37">
        <v>1400</v>
      </c>
    </row>
    <row r="10" spans="1:14" s="16" customFormat="1" ht="41.25" customHeight="1">
      <c r="A10" s="24">
        <v>2006</v>
      </c>
      <c r="B10" s="37">
        <v>3721.9</v>
      </c>
      <c r="C10" s="37">
        <v>17914</v>
      </c>
      <c r="D10" s="37">
        <v>3513</v>
      </c>
      <c r="E10" s="37">
        <v>17536</v>
      </c>
      <c r="F10" s="37">
        <v>0.9</v>
      </c>
      <c r="G10" s="37">
        <v>3</v>
      </c>
      <c r="H10" s="37"/>
      <c r="I10" s="37">
        <v>38</v>
      </c>
      <c r="J10" s="37">
        <v>91</v>
      </c>
      <c r="K10" s="37">
        <v>130</v>
      </c>
      <c r="L10" s="37">
        <v>167</v>
      </c>
      <c r="M10" s="37">
        <v>40</v>
      </c>
      <c r="N10" s="37">
        <v>117</v>
      </c>
    </row>
    <row r="11" spans="1:14" s="42" customFormat="1" ht="41.25" customHeight="1">
      <c r="A11" s="39">
        <v>2007</v>
      </c>
      <c r="B11" s="40">
        <f>SUM(B12:B18)</f>
        <v>3603</v>
      </c>
      <c r="C11" s="40">
        <f aca="true" t="shared" si="0" ref="C11:N11">SUM(C12:C18)</f>
        <v>18649</v>
      </c>
      <c r="D11" s="40">
        <f t="shared" si="0"/>
        <v>3498</v>
      </c>
      <c r="E11" s="40">
        <f t="shared" si="0"/>
        <v>18015</v>
      </c>
      <c r="F11" s="40" t="s">
        <v>30</v>
      </c>
      <c r="G11" s="40" t="s">
        <v>30</v>
      </c>
      <c r="H11" s="40"/>
      <c r="I11" s="40">
        <f t="shared" si="0"/>
        <v>15</v>
      </c>
      <c r="J11" s="40">
        <f t="shared" si="0"/>
        <v>47</v>
      </c>
      <c r="K11" s="40">
        <f t="shared" si="0"/>
        <v>51</v>
      </c>
      <c r="L11" s="40">
        <f t="shared" si="0"/>
        <v>96</v>
      </c>
      <c r="M11" s="40">
        <f t="shared" si="0"/>
        <v>39</v>
      </c>
      <c r="N11" s="40">
        <f t="shared" si="0"/>
        <v>491</v>
      </c>
    </row>
    <row r="12" spans="1:14" ht="41.25" customHeight="1">
      <c r="A12" s="43" t="s">
        <v>31</v>
      </c>
      <c r="B12" s="37">
        <f>SUM(D12,F12,I12,K12,M12)</f>
        <v>635</v>
      </c>
      <c r="C12" s="37">
        <f>SUM(E12,G12,J12,L12,N12)</f>
        <v>3296</v>
      </c>
      <c r="D12" s="37">
        <v>609</v>
      </c>
      <c r="E12" s="37">
        <v>3136</v>
      </c>
      <c r="F12" s="37" t="s">
        <v>30</v>
      </c>
      <c r="G12" s="37" t="s">
        <v>30</v>
      </c>
      <c r="H12" s="37"/>
      <c r="I12" s="37">
        <v>8</v>
      </c>
      <c r="J12" s="37">
        <v>20</v>
      </c>
      <c r="K12" s="37">
        <v>7</v>
      </c>
      <c r="L12" s="37">
        <v>10</v>
      </c>
      <c r="M12" s="37">
        <v>11</v>
      </c>
      <c r="N12" s="37">
        <v>130</v>
      </c>
    </row>
    <row r="13" spans="1:14" ht="41.25" customHeight="1">
      <c r="A13" s="43" t="s">
        <v>32</v>
      </c>
      <c r="B13" s="37">
        <f aca="true" t="shared" si="1" ref="B13:C18">SUM(D13,F13,I13,K13,M13)</f>
        <v>999</v>
      </c>
      <c r="C13" s="37">
        <f t="shared" si="1"/>
        <v>5232</v>
      </c>
      <c r="D13" s="37">
        <v>990</v>
      </c>
      <c r="E13" s="37">
        <v>5099</v>
      </c>
      <c r="F13" s="37" t="s">
        <v>30</v>
      </c>
      <c r="G13" s="37" t="s">
        <v>30</v>
      </c>
      <c r="H13" s="37"/>
      <c r="I13" s="37" t="s">
        <v>30</v>
      </c>
      <c r="J13" s="37" t="s">
        <v>30</v>
      </c>
      <c r="K13" s="37">
        <v>2</v>
      </c>
      <c r="L13" s="37">
        <v>5</v>
      </c>
      <c r="M13" s="37">
        <v>7</v>
      </c>
      <c r="N13" s="37">
        <v>128</v>
      </c>
    </row>
    <row r="14" spans="1:14" ht="41.25" customHeight="1">
      <c r="A14" s="43" t="s">
        <v>33</v>
      </c>
      <c r="B14" s="37">
        <f t="shared" si="1"/>
        <v>357</v>
      </c>
      <c r="C14" s="37">
        <f t="shared" si="1"/>
        <v>1832</v>
      </c>
      <c r="D14" s="37">
        <v>327</v>
      </c>
      <c r="E14" s="37">
        <v>1684</v>
      </c>
      <c r="F14" s="37" t="s">
        <v>30</v>
      </c>
      <c r="G14" s="37" t="s">
        <v>30</v>
      </c>
      <c r="H14" s="37"/>
      <c r="I14" s="37" t="s">
        <v>30</v>
      </c>
      <c r="J14" s="37" t="s">
        <v>30</v>
      </c>
      <c r="K14" s="37">
        <v>24</v>
      </c>
      <c r="L14" s="37">
        <v>47</v>
      </c>
      <c r="M14" s="37">
        <v>6</v>
      </c>
      <c r="N14" s="37">
        <v>101</v>
      </c>
    </row>
    <row r="15" spans="1:14" ht="41.25" customHeight="1">
      <c r="A15" s="43" t="s">
        <v>34</v>
      </c>
      <c r="B15" s="37">
        <f t="shared" si="1"/>
        <v>420</v>
      </c>
      <c r="C15" s="37">
        <f t="shared" si="1"/>
        <v>2177</v>
      </c>
      <c r="D15" s="37">
        <v>417</v>
      </c>
      <c r="E15" s="37">
        <v>2148</v>
      </c>
      <c r="F15" s="37" t="s">
        <v>30</v>
      </c>
      <c r="G15" s="37" t="s">
        <v>30</v>
      </c>
      <c r="H15" s="37"/>
      <c r="I15" s="37" t="s">
        <v>30</v>
      </c>
      <c r="J15" s="37" t="s">
        <v>30</v>
      </c>
      <c r="K15" s="37">
        <v>1</v>
      </c>
      <c r="L15" s="37">
        <v>3</v>
      </c>
      <c r="M15" s="37">
        <v>2</v>
      </c>
      <c r="N15" s="37">
        <v>26</v>
      </c>
    </row>
    <row r="16" spans="1:14" ht="41.25" customHeight="1">
      <c r="A16" s="43" t="s">
        <v>35</v>
      </c>
      <c r="B16" s="37">
        <f t="shared" si="1"/>
        <v>409</v>
      </c>
      <c r="C16" s="37">
        <f t="shared" si="1"/>
        <v>2105</v>
      </c>
      <c r="D16" s="37">
        <v>401</v>
      </c>
      <c r="E16" s="37">
        <v>2065</v>
      </c>
      <c r="F16" s="37" t="s">
        <v>30</v>
      </c>
      <c r="G16" s="37" t="s">
        <v>30</v>
      </c>
      <c r="H16" s="37"/>
      <c r="I16" s="37" t="s">
        <v>30</v>
      </c>
      <c r="J16" s="37">
        <v>1</v>
      </c>
      <c r="K16" s="37">
        <v>5</v>
      </c>
      <c r="L16" s="37">
        <v>8</v>
      </c>
      <c r="M16" s="37">
        <v>3</v>
      </c>
      <c r="N16" s="37">
        <v>31</v>
      </c>
    </row>
    <row r="17" spans="1:14" ht="41.25" customHeight="1">
      <c r="A17" s="43" t="s">
        <v>36</v>
      </c>
      <c r="B17" s="37">
        <f t="shared" si="1"/>
        <v>405</v>
      </c>
      <c r="C17" s="37">
        <f t="shared" si="1"/>
        <v>2060</v>
      </c>
      <c r="D17" s="37">
        <v>395</v>
      </c>
      <c r="E17" s="37">
        <v>2034</v>
      </c>
      <c r="F17" s="37" t="s">
        <v>30</v>
      </c>
      <c r="G17" s="37" t="s">
        <v>30</v>
      </c>
      <c r="H17" s="37"/>
      <c r="I17" s="37">
        <v>3</v>
      </c>
      <c r="J17" s="37">
        <v>12</v>
      </c>
      <c r="K17" s="37">
        <v>3</v>
      </c>
      <c r="L17" s="37">
        <v>4</v>
      </c>
      <c r="M17" s="37">
        <v>4</v>
      </c>
      <c r="N17" s="37">
        <v>10</v>
      </c>
    </row>
    <row r="18" spans="1:14" ht="41.25" customHeight="1">
      <c r="A18" s="44" t="s">
        <v>37</v>
      </c>
      <c r="B18" s="45">
        <f t="shared" si="1"/>
        <v>378</v>
      </c>
      <c r="C18" s="46">
        <f t="shared" si="1"/>
        <v>1947</v>
      </c>
      <c r="D18" s="46">
        <v>359</v>
      </c>
      <c r="E18" s="46">
        <v>1849</v>
      </c>
      <c r="F18" s="46" t="s">
        <v>30</v>
      </c>
      <c r="G18" s="46" t="s">
        <v>30</v>
      </c>
      <c r="H18" s="37"/>
      <c r="I18" s="46">
        <v>4</v>
      </c>
      <c r="J18" s="46">
        <v>14</v>
      </c>
      <c r="K18" s="46">
        <v>9</v>
      </c>
      <c r="L18" s="46">
        <v>19</v>
      </c>
      <c r="M18" s="46">
        <v>6</v>
      </c>
      <c r="N18" s="46">
        <v>65</v>
      </c>
    </row>
    <row r="19" ht="13.5">
      <c r="A19" s="116" t="s">
        <v>38</v>
      </c>
    </row>
  </sheetData>
  <mergeCells count="8">
    <mergeCell ref="A1:G1"/>
    <mergeCell ref="I1:N1"/>
    <mergeCell ref="B3:C3"/>
    <mergeCell ref="D3:E3"/>
    <mergeCell ref="F3:G3"/>
    <mergeCell ref="I3:J3"/>
    <mergeCell ref="K3:L3"/>
    <mergeCell ref="M3:N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workbookViewId="0" topLeftCell="D1">
      <selection activeCell="C16" sqref="C16"/>
    </sheetView>
  </sheetViews>
  <sheetFormatPr defaultColWidth="8.88671875" defaultRowHeight="13.5"/>
  <cols>
    <col min="1" max="1" width="14.5546875" style="121" customWidth="1"/>
    <col min="2" max="2" width="22.4453125" style="122" customWidth="1"/>
    <col min="3" max="3" width="22.4453125" style="123" customWidth="1"/>
    <col min="4" max="4" width="22.4453125" style="2" customWidth="1"/>
    <col min="5" max="5" width="2.77734375" style="2" customWidth="1"/>
    <col min="6" max="6" width="13.4453125" style="123" customWidth="1"/>
    <col min="7" max="7" width="13.4453125" style="122" customWidth="1"/>
    <col min="8" max="8" width="13.4453125" style="2" customWidth="1"/>
    <col min="9" max="9" width="13.4453125" style="123" customWidth="1"/>
    <col min="10" max="10" width="13.4453125" style="122" customWidth="1"/>
    <col min="11" max="19" width="8.88671875" style="1" customWidth="1"/>
    <col min="20" max="20" width="5.3359375" style="1" customWidth="1"/>
    <col min="21" max="83" width="8.88671875" style="1" customWidth="1"/>
    <col min="84" max="16384" width="8.88671875" style="121" customWidth="1"/>
  </cols>
  <sheetData>
    <row r="1" spans="1:83" s="140" customFormat="1" ht="45" customHeight="1">
      <c r="A1" s="50" t="s">
        <v>86</v>
      </c>
      <c r="B1" s="50"/>
      <c r="C1" s="50"/>
      <c r="D1" s="50"/>
      <c r="E1" s="51"/>
      <c r="F1" s="89" t="s">
        <v>87</v>
      </c>
      <c r="G1" s="89"/>
      <c r="H1" s="89"/>
      <c r="I1" s="89"/>
      <c r="J1" s="8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s="10" customFormat="1" ht="25.5" customHeight="1">
      <c r="A2" s="125" t="s">
        <v>88</v>
      </c>
      <c r="B2" s="126"/>
      <c r="C2" s="127"/>
      <c r="D2" s="11"/>
      <c r="E2" s="141"/>
      <c r="F2" s="127"/>
      <c r="G2" s="126"/>
      <c r="H2" s="11"/>
      <c r="I2" s="127"/>
      <c r="J2" s="92" t="s">
        <v>76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10" s="23" customFormat="1" ht="16.5" customHeight="1">
      <c r="A3" s="17" t="s">
        <v>4</v>
      </c>
      <c r="B3" s="142" t="s">
        <v>89</v>
      </c>
      <c r="C3" s="142"/>
      <c r="D3" s="33" t="s">
        <v>90</v>
      </c>
      <c r="E3" s="20"/>
      <c r="F3" s="143" t="s">
        <v>91</v>
      </c>
      <c r="G3" s="143"/>
      <c r="H3" s="19" t="s">
        <v>92</v>
      </c>
      <c r="I3" s="19"/>
      <c r="J3" s="19"/>
    </row>
    <row r="4" spans="1:10" s="23" customFormat="1" ht="15.75" customHeight="1">
      <c r="A4" s="24" t="s">
        <v>8</v>
      </c>
      <c r="B4" s="24" t="s">
        <v>83</v>
      </c>
      <c r="C4" s="24" t="s">
        <v>84</v>
      </c>
      <c r="D4" s="132" t="s">
        <v>83</v>
      </c>
      <c r="E4" s="132"/>
      <c r="F4" s="65" t="s">
        <v>93</v>
      </c>
      <c r="G4" s="64"/>
      <c r="H4" s="24" t="s">
        <v>83</v>
      </c>
      <c r="I4" s="63" t="s">
        <v>93</v>
      </c>
      <c r="J4" s="132"/>
    </row>
    <row r="5" spans="1:10" s="23" customFormat="1" ht="15.75" customHeight="1">
      <c r="A5" s="24" t="s">
        <v>17</v>
      </c>
      <c r="B5" s="55"/>
      <c r="C5" s="24"/>
      <c r="D5" s="59"/>
      <c r="E5" s="59"/>
      <c r="F5" s="24"/>
      <c r="G5" s="144"/>
      <c r="H5" s="55"/>
      <c r="I5" s="24"/>
      <c r="J5" s="135"/>
    </row>
    <row r="6" spans="1:83" s="146" customFormat="1" ht="15.75" customHeight="1">
      <c r="A6" s="32" t="s">
        <v>23</v>
      </c>
      <c r="B6" s="32" t="s">
        <v>71</v>
      </c>
      <c r="C6" s="32" t="s">
        <v>85</v>
      </c>
      <c r="D6" s="138" t="s">
        <v>71</v>
      </c>
      <c r="E6" s="132"/>
      <c r="F6" s="32" t="s">
        <v>94</v>
      </c>
      <c r="G6" s="145" t="s">
        <v>95</v>
      </c>
      <c r="H6" s="32" t="s">
        <v>71</v>
      </c>
      <c r="I6" s="32" t="s">
        <v>94</v>
      </c>
      <c r="J6" s="139" t="s">
        <v>95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 spans="1:83" s="147" customFormat="1" ht="41.25" customHeight="1">
      <c r="A7" s="24">
        <v>2003</v>
      </c>
      <c r="B7" s="37">
        <f>SUM(D7,H7)</f>
        <v>4040</v>
      </c>
      <c r="C7" s="37">
        <f>SUM(F7,I7)</f>
        <v>19425</v>
      </c>
      <c r="D7" s="37">
        <v>4015</v>
      </c>
      <c r="E7" s="37"/>
      <c r="F7" s="37">
        <v>19350</v>
      </c>
      <c r="G7" s="37">
        <v>482</v>
      </c>
      <c r="H7" s="37">
        <v>25</v>
      </c>
      <c r="I7" s="37">
        <v>75</v>
      </c>
      <c r="J7" s="37">
        <v>300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147" customFormat="1" ht="41.25" customHeight="1">
      <c r="A8" s="24">
        <v>2004</v>
      </c>
      <c r="B8" s="37">
        <f>SUM(D8,H8)</f>
        <v>4020</v>
      </c>
      <c r="C8" s="37">
        <f>SUM(F8,I8)</f>
        <v>19535</v>
      </c>
      <c r="D8" s="37">
        <v>4005</v>
      </c>
      <c r="E8" s="37"/>
      <c r="F8" s="37">
        <v>19490</v>
      </c>
      <c r="G8" s="37">
        <v>483</v>
      </c>
      <c r="H8" s="37">
        <v>15</v>
      </c>
      <c r="I8" s="37">
        <v>45</v>
      </c>
      <c r="J8" s="37">
        <v>300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147" customFormat="1" ht="41.25" customHeight="1">
      <c r="A9" s="24">
        <v>2005</v>
      </c>
      <c r="B9" s="37">
        <v>3940</v>
      </c>
      <c r="C9" s="37">
        <v>18912</v>
      </c>
      <c r="D9" s="37">
        <v>3930</v>
      </c>
      <c r="E9" s="37"/>
      <c r="F9" s="37">
        <v>18882</v>
      </c>
      <c r="G9" s="37">
        <v>483</v>
      </c>
      <c r="H9" s="37">
        <v>10</v>
      </c>
      <c r="I9" s="37">
        <v>30</v>
      </c>
      <c r="J9" s="37">
        <v>300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147" customFormat="1" ht="41.25" customHeight="1">
      <c r="A10" s="24">
        <v>2006</v>
      </c>
      <c r="B10" s="37">
        <v>3511.44</v>
      </c>
      <c r="C10" s="37">
        <v>17535.2</v>
      </c>
      <c r="D10" s="37">
        <v>3500.44</v>
      </c>
      <c r="E10" s="37"/>
      <c r="F10" s="37">
        <v>17502.2</v>
      </c>
      <c r="G10" s="37">
        <v>3500</v>
      </c>
      <c r="H10" s="37">
        <v>11</v>
      </c>
      <c r="I10" s="37">
        <v>33</v>
      </c>
      <c r="J10" s="37">
        <v>300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147" customFormat="1" ht="41.25" customHeight="1">
      <c r="A11" s="39">
        <v>2007</v>
      </c>
      <c r="B11" s="40">
        <f>SUM(B12:B18)</f>
        <v>3498</v>
      </c>
      <c r="C11" s="40">
        <f aca="true" t="shared" si="0" ref="C11:J11">SUM(C12:C18)</f>
        <v>18014.7</v>
      </c>
      <c r="D11" s="40">
        <f t="shared" si="0"/>
        <v>3498</v>
      </c>
      <c r="E11" s="40"/>
      <c r="F11" s="40">
        <f t="shared" si="0"/>
        <v>18014.7</v>
      </c>
      <c r="G11" s="40">
        <v>515</v>
      </c>
      <c r="H11" s="148">
        <f t="shared" si="0"/>
        <v>0</v>
      </c>
      <c r="I11" s="148">
        <f t="shared" si="0"/>
        <v>0</v>
      </c>
      <c r="J11" s="148">
        <f t="shared" si="0"/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s="147" customFormat="1" ht="41.25" customHeight="1">
      <c r="A12" s="43" t="s">
        <v>31</v>
      </c>
      <c r="B12" s="37">
        <f>SUM(D12,H12)</f>
        <v>609</v>
      </c>
      <c r="C12" s="37">
        <f>SUM(F12,I12)</f>
        <v>3136.35</v>
      </c>
      <c r="D12" s="37">
        <v>609</v>
      </c>
      <c r="E12" s="37"/>
      <c r="F12" s="37">
        <f>0.515*D12/0.1</f>
        <v>3136.35</v>
      </c>
      <c r="G12" s="37">
        <v>515</v>
      </c>
      <c r="H12" s="149">
        <v>0</v>
      </c>
      <c r="I12" s="149">
        <v>0</v>
      </c>
      <c r="J12" s="149"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s="147" customFormat="1" ht="41.25" customHeight="1">
      <c r="A13" s="43" t="s">
        <v>32</v>
      </c>
      <c r="B13" s="37">
        <f aca="true" t="shared" si="1" ref="B13:B18">SUM(D13,H13)</f>
        <v>990</v>
      </c>
      <c r="C13" s="37">
        <f aca="true" t="shared" si="2" ref="C13:C18">SUM(F13,I13)</f>
        <v>5098.5</v>
      </c>
      <c r="D13" s="37">
        <v>990</v>
      </c>
      <c r="E13" s="37"/>
      <c r="F13" s="37">
        <f aca="true" t="shared" si="3" ref="F13:F18">0.515*D13/0.1</f>
        <v>5098.5</v>
      </c>
      <c r="G13" s="37">
        <v>515</v>
      </c>
      <c r="H13" s="149">
        <v>0</v>
      </c>
      <c r="I13" s="149">
        <v>0</v>
      </c>
      <c r="J13" s="149"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s="147" customFormat="1" ht="41.25" customHeight="1">
      <c r="A14" s="43" t="s">
        <v>33</v>
      </c>
      <c r="B14" s="37">
        <f t="shared" si="1"/>
        <v>327</v>
      </c>
      <c r="C14" s="37">
        <f t="shared" si="2"/>
        <v>1684.05</v>
      </c>
      <c r="D14" s="37">
        <v>327</v>
      </c>
      <c r="E14" s="37"/>
      <c r="F14" s="37">
        <f t="shared" si="3"/>
        <v>1684.05</v>
      </c>
      <c r="G14" s="37">
        <v>515</v>
      </c>
      <c r="H14" s="149">
        <v>0</v>
      </c>
      <c r="I14" s="149">
        <v>0</v>
      </c>
      <c r="J14" s="149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</row>
    <row r="15" spans="1:83" s="150" customFormat="1" ht="41.25" customHeight="1">
      <c r="A15" s="43" t="s">
        <v>34</v>
      </c>
      <c r="B15" s="37">
        <f t="shared" si="1"/>
        <v>417</v>
      </c>
      <c r="C15" s="37">
        <f t="shared" si="2"/>
        <v>2147.5499999999997</v>
      </c>
      <c r="D15" s="37">
        <v>417</v>
      </c>
      <c r="E15" s="37"/>
      <c r="F15" s="37">
        <f t="shared" si="3"/>
        <v>2147.5499999999997</v>
      </c>
      <c r="G15" s="37">
        <v>515</v>
      </c>
      <c r="H15" s="149">
        <v>0</v>
      </c>
      <c r="I15" s="149">
        <v>0</v>
      </c>
      <c r="J15" s="149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151" customFormat="1" ht="41.25" customHeight="1">
      <c r="A16" s="43" t="s">
        <v>35</v>
      </c>
      <c r="B16" s="37">
        <f t="shared" si="1"/>
        <v>401</v>
      </c>
      <c r="C16" s="37">
        <f t="shared" si="2"/>
        <v>2065.15</v>
      </c>
      <c r="D16" s="37">
        <v>401</v>
      </c>
      <c r="E16" s="37"/>
      <c r="F16" s="37">
        <f t="shared" si="3"/>
        <v>2065.15</v>
      </c>
      <c r="G16" s="37">
        <v>515</v>
      </c>
      <c r="H16" s="149">
        <v>0</v>
      </c>
      <c r="I16" s="149">
        <v>0</v>
      </c>
      <c r="J16" s="149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10" ht="41.25" customHeight="1">
      <c r="A17" s="43" t="s">
        <v>36</v>
      </c>
      <c r="B17" s="37">
        <f t="shared" si="1"/>
        <v>395</v>
      </c>
      <c r="C17" s="37">
        <f t="shared" si="2"/>
        <v>2034.25</v>
      </c>
      <c r="D17" s="37">
        <v>395</v>
      </c>
      <c r="E17" s="37"/>
      <c r="F17" s="37">
        <f t="shared" si="3"/>
        <v>2034.25</v>
      </c>
      <c r="G17" s="37">
        <v>515</v>
      </c>
      <c r="H17" s="149">
        <v>0</v>
      </c>
      <c r="I17" s="149">
        <v>0</v>
      </c>
      <c r="J17" s="149">
        <v>0</v>
      </c>
    </row>
    <row r="18" spans="1:10" ht="41.25" customHeight="1">
      <c r="A18" s="44" t="s">
        <v>37</v>
      </c>
      <c r="B18" s="45">
        <f t="shared" si="1"/>
        <v>359</v>
      </c>
      <c r="C18" s="46">
        <f t="shared" si="2"/>
        <v>1848.85</v>
      </c>
      <c r="D18" s="46">
        <v>359</v>
      </c>
      <c r="E18" s="37"/>
      <c r="F18" s="46">
        <f t="shared" si="3"/>
        <v>1848.85</v>
      </c>
      <c r="G18" s="46">
        <v>515</v>
      </c>
      <c r="H18" s="152">
        <v>0</v>
      </c>
      <c r="I18" s="152">
        <v>0</v>
      </c>
      <c r="J18" s="152">
        <v>0</v>
      </c>
    </row>
    <row r="19" spans="1:10" ht="13.5">
      <c r="A19" s="116" t="s">
        <v>38</v>
      </c>
      <c r="F19" s="2"/>
      <c r="G19" s="153"/>
      <c r="H19" s="154"/>
      <c r="I19" s="154"/>
      <c r="J19" s="153"/>
    </row>
    <row r="20" spans="6:10" ht="13.5">
      <c r="F20" s="2"/>
      <c r="G20" s="153"/>
      <c r="H20" s="154"/>
      <c r="I20" s="154"/>
      <c r="J20" s="153"/>
    </row>
  </sheetData>
  <mergeCells count="5">
    <mergeCell ref="A1:D1"/>
    <mergeCell ref="F1:J1"/>
    <mergeCell ref="B3:C3"/>
    <mergeCell ref="F3:G3"/>
    <mergeCell ref="H3:J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F1">
      <selection activeCell="D18" sqref="D18"/>
    </sheetView>
  </sheetViews>
  <sheetFormatPr defaultColWidth="8.88671875" defaultRowHeight="13.5"/>
  <cols>
    <col min="1" max="1" width="14.5546875" style="155" customWidth="1"/>
    <col min="2" max="9" width="8.3359375" style="156" customWidth="1"/>
    <col min="10" max="10" width="2.77734375" style="157" customWidth="1"/>
    <col min="11" max="11" width="8.21484375" style="156" customWidth="1"/>
    <col min="12" max="12" width="8.21484375" style="158" customWidth="1"/>
    <col min="13" max="19" width="8.21484375" style="156" customWidth="1"/>
    <col min="20" max="16384" width="8.88671875" style="159" customWidth="1"/>
  </cols>
  <sheetData>
    <row r="1" spans="1:29" s="162" customFormat="1" ht="45" customHeight="1">
      <c r="A1" s="160" t="s">
        <v>96</v>
      </c>
      <c r="B1" s="160"/>
      <c r="C1" s="160"/>
      <c r="D1" s="160"/>
      <c r="E1" s="160"/>
      <c r="F1" s="160"/>
      <c r="G1" s="160"/>
      <c r="H1" s="160"/>
      <c r="I1" s="160"/>
      <c r="J1" s="161"/>
      <c r="K1" s="160" t="s">
        <v>97</v>
      </c>
      <c r="L1" s="160"/>
      <c r="M1" s="160"/>
      <c r="N1" s="160"/>
      <c r="O1" s="160"/>
      <c r="P1" s="160"/>
      <c r="Q1" s="160"/>
      <c r="R1" s="160"/>
      <c r="S1" s="160"/>
      <c r="AC1" s="159"/>
    </row>
    <row r="2" spans="1:19" s="166" customFormat="1" ht="25.5" customHeight="1">
      <c r="A2" s="125" t="s">
        <v>88</v>
      </c>
      <c r="B2" s="163"/>
      <c r="C2" s="163"/>
      <c r="D2" s="163"/>
      <c r="E2" s="163"/>
      <c r="F2" s="163"/>
      <c r="G2" s="163"/>
      <c r="H2" s="163"/>
      <c r="I2" s="163"/>
      <c r="J2" s="164"/>
      <c r="K2" s="163"/>
      <c r="L2" s="165"/>
      <c r="M2" s="163"/>
      <c r="N2" s="163"/>
      <c r="O2" s="163"/>
      <c r="P2" s="163"/>
      <c r="Q2" s="163"/>
      <c r="R2" s="163"/>
      <c r="S2" s="92" t="s">
        <v>98</v>
      </c>
    </row>
    <row r="3" spans="1:19" s="84" customFormat="1" ht="16.5" customHeight="1">
      <c r="A3" s="17" t="s">
        <v>4</v>
      </c>
      <c r="B3" s="167" t="s">
        <v>99</v>
      </c>
      <c r="C3" s="167"/>
      <c r="D3" s="168" t="s">
        <v>100</v>
      </c>
      <c r="E3" s="168"/>
      <c r="F3" s="168"/>
      <c r="G3" s="169" t="s">
        <v>101</v>
      </c>
      <c r="H3" s="169"/>
      <c r="I3" s="169"/>
      <c r="J3" s="170"/>
      <c r="K3" s="171" t="s">
        <v>102</v>
      </c>
      <c r="L3" s="171"/>
      <c r="M3" s="171"/>
      <c r="N3" s="167" t="s">
        <v>103</v>
      </c>
      <c r="O3" s="167"/>
      <c r="P3" s="167"/>
      <c r="Q3" s="169" t="s">
        <v>104</v>
      </c>
      <c r="R3" s="169"/>
      <c r="S3" s="169"/>
    </row>
    <row r="4" spans="1:19" s="84" customFormat="1" ht="15.75" customHeight="1">
      <c r="A4" s="24" t="s">
        <v>8</v>
      </c>
      <c r="B4" s="172" t="s">
        <v>83</v>
      </c>
      <c r="C4" s="172" t="s">
        <v>84</v>
      </c>
      <c r="D4" s="173" t="s">
        <v>83</v>
      </c>
      <c r="E4" s="65" t="s">
        <v>93</v>
      </c>
      <c r="F4" s="174"/>
      <c r="G4" s="172" t="s">
        <v>83</v>
      </c>
      <c r="H4" s="59" t="s">
        <v>93</v>
      </c>
      <c r="I4" s="132"/>
      <c r="J4" s="170"/>
      <c r="K4" s="172" t="s">
        <v>83</v>
      </c>
      <c r="L4" s="63" t="s">
        <v>93</v>
      </c>
      <c r="M4" s="24"/>
      <c r="N4" s="173" t="s">
        <v>83</v>
      </c>
      <c r="O4" s="63" t="s">
        <v>93</v>
      </c>
      <c r="P4" s="24"/>
      <c r="Q4" s="172" t="s">
        <v>83</v>
      </c>
      <c r="R4" s="63" t="s">
        <v>93</v>
      </c>
      <c r="S4" s="132"/>
    </row>
    <row r="5" spans="1:19" s="84" customFormat="1" ht="15.75" customHeight="1">
      <c r="A5" s="24" t="s">
        <v>17</v>
      </c>
      <c r="B5" s="172"/>
      <c r="C5" s="24"/>
      <c r="D5" s="175"/>
      <c r="E5" s="24"/>
      <c r="F5" s="176"/>
      <c r="G5" s="172"/>
      <c r="H5" s="177"/>
      <c r="I5" s="178"/>
      <c r="J5" s="170"/>
      <c r="K5" s="172"/>
      <c r="L5" s="24"/>
      <c r="M5" s="176"/>
      <c r="N5" s="175"/>
      <c r="O5" s="24"/>
      <c r="P5" s="176"/>
      <c r="Q5" s="172"/>
      <c r="R5" s="24"/>
      <c r="S5" s="178"/>
    </row>
    <row r="6" spans="1:19" s="84" customFormat="1" ht="15.75" customHeight="1">
      <c r="A6" s="32" t="s">
        <v>23</v>
      </c>
      <c r="B6" s="179" t="s">
        <v>71</v>
      </c>
      <c r="C6" s="179" t="s">
        <v>85</v>
      </c>
      <c r="D6" s="180" t="s">
        <v>71</v>
      </c>
      <c r="E6" s="32" t="s">
        <v>94</v>
      </c>
      <c r="F6" s="145" t="s">
        <v>95</v>
      </c>
      <c r="G6" s="179" t="s">
        <v>71</v>
      </c>
      <c r="H6" s="145" t="s">
        <v>94</v>
      </c>
      <c r="I6" s="139" t="s">
        <v>95</v>
      </c>
      <c r="J6" s="170"/>
      <c r="K6" s="179" t="s">
        <v>71</v>
      </c>
      <c r="L6" s="32" t="s">
        <v>94</v>
      </c>
      <c r="M6" s="145" t="s">
        <v>95</v>
      </c>
      <c r="N6" s="180" t="s">
        <v>71</v>
      </c>
      <c r="O6" s="32" t="s">
        <v>94</v>
      </c>
      <c r="P6" s="145" t="s">
        <v>95</v>
      </c>
      <c r="Q6" s="179" t="s">
        <v>71</v>
      </c>
      <c r="R6" s="32" t="s">
        <v>94</v>
      </c>
      <c r="S6" s="139" t="s">
        <v>95</v>
      </c>
    </row>
    <row r="7" spans="1:19" s="166" customFormat="1" ht="41.25" customHeight="1">
      <c r="A7" s="24">
        <v>2003</v>
      </c>
      <c r="B7" s="37">
        <f>SUM(D7,G7)</f>
        <v>14</v>
      </c>
      <c r="C7" s="37">
        <f>SUM(E7,H7)</f>
        <v>42</v>
      </c>
      <c r="D7" s="37">
        <v>6</v>
      </c>
      <c r="E7" s="37">
        <v>18</v>
      </c>
      <c r="F7" s="37">
        <v>242</v>
      </c>
      <c r="G7" s="37">
        <v>8</v>
      </c>
      <c r="H7" s="37">
        <v>24</v>
      </c>
      <c r="I7" s="37">
        <v>300</v>
      </c>
      <c r="J7" s="37"/>
      <c r="K7" s="37" t="s">
        <v>30</v>
      </c>
      <c r="L7" s="37" t="s">
        <v>30</v>
      </c>
      <c r="M7" s="37" t="s">
        <v>30</v>
      </c>
      <c r="N7" s="37" t="s">
        <v>30</v>
      </c>
      <c r="O7" s="37" t="s">
        <v>30</v>
      </c>
      <c r="P7" s="37" t="s">
        <v>30</v>
      </c>
      <c r="Q7" s="37" t="s">
        <v>30</v>
      </c>
      <c r="R7" s="37" t="s">
        <v>30</v>
      </c>
      <c r="S7" s="37" t="s">
        <v>30</v>
      </c>
    </row>
    <row r="8" spans="1:19" s="166" customFormat="1" ht="41.25" customHeight="1">
      <c r="A8" s="24">
        <v>2004</v>
      </c>
      <c r="B8" s="37">
        <f>SUM(D8,G8)</f>
        <v>3</v>
      </c>
      <c r="C8" s="37">
        <f>SUM(E8,H8)</f>
        <v>9</v>
      </c>
      <c r="D8" s="37">
        <v>2</v>
      </c>
      <c r="E8" s="37">
        <v>6</v>
      </c>
      <c r="F8" s="37">
        <v>242</v>
      </c>
      <c r="G8" s="37">
        <v>1</v>
      </c>
      <c r="H8" s="37">
        <v>3</v>
      </c>
      <c r="I8" s="37">
        <v>300</v>
      </c>
      <c r="J8" s="37"/>
      <c r="K8" s="37" t="s">
        <v>30</v>
      </c>
      <c r="L8" s="37" t="s">
        <v>30</v>
      </c>
      <c r="M8" s="37" t="s">
        <v>30</v>
      </c>
      <c r="N8" s="37" t="s">
        <v>30</v>
      </c>
      <c r="O8" s="37" t="s">
        <v>30</v>
      </c>
      <c r="P8" s="37" t="s">
        <v>30</v>
      </c>
      <c r="Q8" s="37" t="s">
        <v>30</v>
      </c>
      <c r="R8" s="37" t="s">
        <v>30</v>
      </c>
      <c r="S8" s="37" t="s">
        <v>30</v>
      </c>
    </row>
    <row r="9" spans="1:19" s="166" customFormat="1" ht="41.25" customHeight="1">
      <c r="A9" s="24">
        <v>2005</v>
      </c>
      <c r="B9" s="37">
        <v>3</v>
      </c>
      <c r="C9" s="37">
        <v>9</v>
      </c>
      <c r="D9" s="37">
        <v>1</v>
      </c>
      <c r="E9" s="37">
        <v>3</v>
      </c>
      <c r="F9" s="37">
        <v>242</v>
      </c>
      <c r="G9" s="37">
        <v>2</v>
      </c>
      <c r="H9" s="37">
        <v>6</v>
      </c>
      <c r="I9" s="37">
        <v>300</v>
      </c>
      <c r="J9" s="37"/>
      <c r="K9" s="37" t="s">
        <v>30</v>
      </c>
      <c r="L9" s="37" t="s">
        <v>30</v>
      </c>
      <c r="M9" s="37" t="s">
        <v>30</v>
      </c>
      <c r="N9" s="37" t="s">
        <v>30</v>
      </c>
      <c r="O9" s="37" t="s">
        <v>30</v>
      </c>
      <c r="P9" s="37" t="s">
        <v>30</v>
      </c>
      <c r="Q9" s="37" t="s">
        <v>30</v>
      </c>
      <c r="R9" s="37" t="s">
        <v>30</v>
      </c>
      <c r="S9" s="37" t="s">
        <v>30</v>
      </c>
    </row>
    <row r="10" spans="1:19" s="166" customFormat="1" ht="41.25" customHeight="1">
      <c r="A10" s="24">
        <v>2006</v>
      </c>
      <c r="B10" s="37">
        <v>0.9</v>
      </c>
      <c r="C10" s="37">
        <v>3</v>
      </c>
      <c r="D10" s="37" t="s">
        <v>30</v>
      </c>
      <c r="E10" s="37" t="s">
        <v>30</v>
      </c>
      <c r="F10" s="37" t="s">
        <v>30</v>
      </c>
      <c r="G10" s="37">
        <v>0.9</v>
      </c>
      <c r="H10" s="37">
        <v>2.7</v>
      </c>
      <c r="I10" s="37">
        <v>300</v>
      </c>
      <c r="J10" s="37"/>
      <c r="K10" s="37" t="s">
        <v>30</v>
      </c>
      <c r="L10" s="37" t="s">
        <v>30</v>
      </c>
      <c r="M10" s="37" t="s">
        <v>30</v>
      </c>
      <c r="N10" s="37" t="s">
        <v>30</v>
      </c>
      <c r="O10" s="37" t="s">
        <v>30</v>
      </c>
      <c r="P10" s="37" t="s">
        <v>30</v>
      </c>
      <c r="Q10" s="37" t="s">
        <v>30</v>
      </c>
      <c r="R10" s="37" t="s">
        <v>30</v>
      </c>
      <c r="S10" s="37" t="s">
        <v>30</v>
      </c>
    </row>
    <row r="11" spans="1:19" s="166" customFormat="1" ht="41.25" customHeight="1">
      <c r="A11" s="39">
        <v>2007</v>
      </c>
      <c r="B11" s="37" t="s">
        <v>30</v>
      </c>
      <c r="C11" s="37" t="s">
        <v>30</v>
      </c>
      <c r="D11" s="37" t="s">
        <v>30</v>
      </c>
      <c r="E11" s="37" t="s">
        <v>30</v>
      </c>
      <c r="F11" s="37" t="s">
        <v>30</v>
      </c>
      <c r="G11" s="37" t="s">
        <v>30</v>
      </c>
      <c r="H11" s="37" t="s">
        <v>30</v>
      </c>
      <c r="I11" s="37" t="s">
        <v>30</v>
      </c>
      <c r="J11" s="37"/>
      <c r="K11" s="37" t="s">
        <v>30</v>
      </c>
      <c r="L11" s="37" t="s">
        <v>30</v>
      </c>
      <c r="M11" s="37" t="s">
        <v>30</v>
      </c>
      <c r="N11" s="37" t="s">
        <v>30</v>
      </c>
      <c r="O11" s="37" t="s">
        <v>30</v>
      </c>
      <c r="P11" s="37" t="s">
        <v>30</v>
      </c>
      <c r="Q11" s="37" t="s">
        <v>30</v>
      </c>
      <c r="R11" s="37" t="s">
        <v>30</v>
      </c>
      <c r="S11" s="37" t="s">
        <v>30</v>
      </c>
    </row>
    <row r="12" spans="1:19" s="166" customFormat="1" ht="41.25" customHeight="1">
      <c r="A12" s="43" t="s">
        <v>31</v>
      </c>
      <c r="B12" s="37" t="s">
        <v>30</v>
      </c>
      <c r="C12" s="37" t="s">
        <v>30</v>
      </c>
      <c r="D12" s="37" t="s">
        <v>30</v>
      </c>
      <c r="E12" s="37" t="s">
        <v>30</v>
      </c>
      <c r="F12" s="37" t="s">
        <v>30</v>
      </c>
      <c r="G12" s="37" t="s">
        <v>30</v>
      </c>
      <c r="H12" s="37" t="s">
        <v>30</v>
      </c>
      <c r="I12" s="37" t="s">
        <v>30</v>
      </c>
      <c r="J12" s="37"/>
      <c r="K12" s="37" t="s">
        <v>30</v>
      </c>
      <c r="L12" s="37" t="s">
        <v>30</v>
      </c>
      <c r="M12" s="37" t="s">
        <v>30</v>
      </c>
      <c r="N12" s="37" t="s">
        <v>30</v>
      </c>
      <c r="O12" s="37" t="s">
        <v>30</v>
      </c>
      <c r="P12" s="37" t="s">
        <v>30</v>
      </c>
      <c r="Q12" s="37" t="s">
        <v>30</v>
      </c>
      <c r="R12" s="37" t="s">
        <v>30</v>
      </c>
      <c r="S12" s="37" t="s">
        <v>30</v>
      </c>
    </row>
    <row r="13" spans="1:19" s="166" customFormat="1" ht="41.25" customHeight="1">
      <c r="A13" s="43" t="s">
        <v>32</v>
      </c>
      <c r="B13" s="37" t="s">
        <v>30</v>
      </c>
      <c r="C13" s="37" t="s">
        <v>30</v>
      </c>
      <c r="D13" s="37" t="s">
        <v>30</v>
      </c>
      <c r="E13" s="37" t="s">
        <v>30</v>
      </c>
      <c r="F13" s="37" t="s">
        <v>30</v>
      </c>
      <c r="G13" s="37" t="s">
        <v>30</v>
      </c>
      <c r="H13" s="37" t="s">
        <v>30</v>
      </c>
      <c r="I13" s="37" t="s">
        <v>30</v>
      </c>
      <c r="J13" s="37"/>
      <c r="K13" s="37" t="s">
        <v>30</v>
      </c>
      <c r="L13" s="37" t="s">
        <v>30</v>
      </c>
      <c r="M13" s="37" t="s">
        <v>30</v>
      </c>
      <c r="N13" s="37" t="s">
        <v>30</v>
      </c>
      <c r="O13" s="37" t="s">
        <v>30</v>
      </c>
      <c r="P13" s="37" t="s">
        <v>30</v>
      </c>
      <c r="Q13" s="37" t="s">
        <v>30</v>
      </c>
      <c r="R13" s="37" t="s">
        <v>30</v>
      </c>
      <c r="S13" s="37" t="s">
        <v>30</v>
      </c>
    </row>
    <row r="14" spans="1:19" s="166" customFormat="1" ht="41.25" customHeight="1">
      <c r="A14" s="43" t="s">
        <v>33</v>
      </c>
      <c r="B14" s="37" t="s">
        <v>30</v>
      </c>
      <c r="C14" s="37" t="s">
        <v>30</v>
      </c>
      <c r="D14" s="37" t="s">
        <v>30</v>
      </c>
      <c r="E14" s="37" t="s">
        <v>30</v>
      </c>
      <c r="F14" s="37" t="s">
        <v>30</v>
      </c>
      <c r="G14" s="37" t="s">
        <v>30</v>
      </c>
      <c r="H14" s="37" t="s">
        <v>30</v>
      </c>
      <c r="I14" s="37" t="s">
        <v>30</v>
      </c>
      <c r="J14" s="37"/>
      <c r="K14" s="37" t="s">
        <v>30</v>
      </c>
      <c r="L14" s="37" t="s">
        <v>30</v>
      </c>
      <c r="M14" s="37" t="s">
        <v>30</v>
      </c>
      <c r="N14" s="37" t="s">
        <v>30</v>
      </c>
      <c r="O14" s="37" t="s">
        <v>30</v>
      </c>
      <c r="P14" s="37" t="s">
        <v>30</v>
      </c>
      <c r="Q14" s="37" t="s">
        <v>30</v>
      </c>
      <c r="R14" s="37" t="s">
        <v>30</v>
      </c>
      <c r="S14" s="37" t="s">
        <v>30</v>
      </c>
    </row>
    <row r="15" spans="1:19" s="181" customFormat="1" ht="41.25" customHeight="1">
      <c r="A15" s="43" t="s">
        <v>34</v>
      </c>
      <c r="B15" s="37" t="s">
        <v>30</v>
      </c>
      <c r="C15" s="37" t="s">
        <v>30</v>
      </c>
      <c r="D15" s="37" t="s">
        <v>30</v>
      </c>
      <c r="E15" s="37" t="s">
        <v>30</v>
      </c>
      <c r="F15" s="37" t="s">
        <v>30</v>
      </c>
      <c r="G15" s="37" t="s">
        <v>30</v>
      </c>
      <c r="H15" s="37" t="s">
        <v>30</v>
      </c>
      <c r="I15" s="37" t="s">
        <v>30</v>
      </c>
      <c r="J15" s="37"/>
      <c r="K15" s="37" t="s">
        <v>30</v>
      </c>
      <c r="L15" s="37" t="s">
        <v>30</v>
      </c>
      <c r="M15" s="37" t="s">
        <v>30</v>
      </c>
      <c r="N15" s="37" t="s">
        <v>30</v>
      </c>
      <c r="O15" s="37" t="s">
        <v>30</v>
      </c>
      <c r="P15" s="37" t="s">
        <v>30</v>
      </c>
      <c r="Q15" s="37" t="s">
        <v>30</v>
      </c>
      <c r="R15" s="37" t="s">
        <v>30</v>
      </c>
      <c r="S15" s="37" t="s">
        <v>30</v>
      </c>
    </row>
    <row r="16" spans="1:19" ht="41.25" customHeight="1">
      <c r="A16" s="182" t="s">
        <v>35</v>
      </c>
      <c r="B16" s="74" t="s">
        <v>30</v>
      </c>
      <c r="C16" s="37" t="s">
        <v>30</v>
      </c>
      <c r="D16" s="37" t="s">
        <v>30</v>
      </c>
      <c r="E16" s="37" t="s">
        <v>30</v>
      </c>
      <c r="F16" s="37" t="s">
        <v>30</v>
      </c>
      <c r="G16" s="37" t="s">
        <v>30</v>
      </c>
      <c r="H16" s="37" t="s">
        <v>30</v>
      </c>
      <c r="I16" s="37" t="s">
        <v>30</v>
      </c>
      <c r="J16" s="37"/>
      <c r="K16" s="37" t="s">
        <v>30</v>
      </c>
      <c r="L16" s="37" t="s">
        <v>30</v>
      </c>
      <c r="M16" s="37" t="s">
        <v>30</v>
      </c>
      <c r="N16" s="37" t="s">
        <v>30</v>
      </c>
      <c r="O16" s="37" t="s">
        <v>30</v>
      </c>
      <c r="P16" s="37" t="s">
        <v>30</v>
      </c>
      <c r="Q16" s="37" t="s">
        <v>30</v>
      </c>
      <c r="R16" s="37" t="s">
        <v>30</v>
      </c>
      <c r="S16" s="37" t="s">
        <v>30</v>
      </c>
    </row>
    <row r="17" spans="1:19" ht="41.25" customHeight="1">
      <c r="A17" s="182" t="s">
        <v>36</v>
      </c>
      <c r="B17" s="74" t="s">
        <v>30</v>
      </c>
      <c r="C17" s="37" t="s">
        <v>30</v>
      </c>
      <c r="D17" s="37" t="s">
        <v>30</v>
      </c>
      <c r="E17" s="37" t="s">
        <v>30</v>
      </c>
      <c r="F17" s="37" t="s">
        <v>30</v>
      </c>
      <c r="G17" s="37" t="s">
        <v>30</v>
      </c>
      <c r="H17" s="37" t="s">
        <v>30</v>
      </c>
      <c r="I17" s="37" t="s">
        <v>30</v>
      </c>
      <c r="J17" s="37"/>
      <c r="K17" s="37" t="s">
        <v>30</v>
      </c>
      <c r="L17" s="37" t="s">
        <v>30</v>
      </c>
      <c r="M17" s="37" t="s">
        <v>30</v>
      </c>
      <c r="N17" s="37" t="s">
        <v>30</v>
      </c>
      <c r="O17" s="37" t="s">
        <v>30</v>
      </c>
      <c r="P17" s="37" t="s">
        <v>30</v>
      </c>
      <c r="Q17" s="37" t="s">
        <v>30</v>
      </c>
      <c r="R17" s="37" t="s">
        <v>30</v>
      </c>
      <c r="S17" s="37" t="s">
        <v>30</v>
      </c>
    </row>
    <row r="18" spans="1:19" ht="41.25" customHeight="1">
      <c r="A18" s="44" t="s">
        <v>37</v>
      </c>
      <c r="B18" s="46" t="s">
        <v>30</v>
      </c>
      <c r="C18" s="46" t="s">
        <v>30</v>
      </c>
      <c r="D18" s="46" t="s">
        <v>30</v>
      </c>
      <c r="E18" s="46" t="s">
        <v>30</v>
      </c>
      <c r="F18" s="46" t="s">
        <v>30</v>
      </c>
      <c r="G18" s="46" t="s">
        <v>30</v>
      </c>
      <c r="H18" s="46" t="s">
        <v>30</v>
      </c>
      <c r="I18" s="46" t="s">
        <v>30</v>
      </c>
      <c r="J18" s="37"/>
      <c r="K18" s="46" t="s">
        <v>30</v>
      </c>
      <c r="L18" s="46" t="s">
        <v>30</v>
      </c>
      <c r="M18" s="46" t="s">
        <v>30</v>
      </c>
      <c r="N18" s="46" t="s">
        <v>30</v>
      </c>
      <c r="O18" s="46" t="s">
        <v>30</v>
      </c>
      <c r="P18" s="46" t="s">
        <v>30</v>
      </c>
      <c r="Q18" s="46" t="s">
        <v>30</v>
      </c>
      <c r="R18" s="46" t="s">
        <v>30</v>
      </c>
      <c r="S18" s="46" t="s">
        <v>30</v>
      </c>
    </row>
    <row r="19" ht="13.5">
      <c r="A19" s="116" t="s">
        <v>38</v>
      </c>
    </row>
  </sheetData>
  <mergeCells count="8">
    <mergeCell ref="A1:I1"/>
    <mergeCell ref="K1:S1"/>
    <mergeCell ref="B3:C3"/>
    <mergeCell ref="D3:F3"/>
    <mergeCell ref="G3:I3"/>
    <mergeCell ref="K3:M3"/>
    <mergeCell ref="N3:P3"/>
    <mergeCell ref="Q3:S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pane xSplit="1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18" sqref="E18"/>
    </sheetView>
  </sheetViews>
  <sheetFormatPr defaultColWidth="8.88671875" defaultRowHeight="13.5"/>
  <cols>
    <col min="1" max="1" width="14.5546875" style="155" customWidth="1"/>
    <col min="2" max="3" width="8.21484375" style="2" customWidth="1"/>
    <col min="4" max="9" width="8.21484375" style="156" customWidth="1"/>
    <col min="10" max="10" width="2.77734375" style="157" customWidth="1"/>
    <col min="11" max="12" width="8.10546875" style="2" customWidth="1"/>
    <col min="13" max="19" width="8.10546875" style="156" customWidth="1"/>
    <col min="20" max="16384" width="8.88671875" style="159" customWidth="1"/>
  </cols>
  <sheetData>
    <row r="1" spans="1:29" s="162" customFormat="1" ht="45" customHeight="1">
      <c r="A1" s="160" t="s">
        <v>105</v>
      </c>
      <c r="B1" s="160"/>
      <c r="C1" s="160"/>
      <c r="D1" s="160"/>
      <c r="E1" s="160"/>
      <c r="F1" s="160"/>
      <c r="G1" s="160"/>
      <c r="H1" s="160"/>
      <c r="I1" s="160"/>
      <c r="J1" s="161"/>
      <c r="K1" s="7" t="s">
        <v>106</v>
      </c>
      <c r="L1" s="7"/>
      <c r="M1" s="7"/>
      <c r="N1" s="7"/>
      <c r="O1" s="7"/>
      <c r="P1" s="7"/>
      <c r="Q1" s="7"/>
      <c r="R1" s="7"/>
      <c r="S1" s="7"/>
      <c r="AC1" s="159"/>
    </row>
    <row r="2" spans="1:19" s="166" customFormat="1" ht="25.5" customHeight="1">
      <c r="A2" s="125" t="s">
        <v>75</v>
      </c>
      <c r="B2" s="11"/>
      <c r="C2" s="11"/>
      <c r="D2" s="163"/>
      <c r="E2" s="163"/>
      <c r="F2" s="163"/>
      <c r="G2" s="163"/>
      <c r="H2" s="163"/>
      <c r="I2" s="163"/>
      <c r="J2" s="164"/>
      <c r="K2" s="11"/>
      <c r="L2" s="11"/>
      <c r="M2" s="163"/>
      <c r="N2" s="163"/>
      <c r="O2" s="163"/>
      <c r="P2" s="163"/>
      <c r="Q2" s="163"/>
      <c r="R2" s="163"/>
      <c r="S2" s="92" t="s">
        <v>76</v>
      </c>
    </row>
    <row r="3" spans="1:19" s="84" customFormat="1" ht="16.5" customHeight="1">
      <c r="A3" s="17" t="s">
        <v>4</v>
      </c>
      <c r="B3" s="167" t="s">
        <v>99</v>
      </c>
      <c r="C3" s="167"/>
      <c r="D3" s="167" t="s">
        <v>107</v>
      </c>
      <c r="E3" s="167"/>
      <c r="F3" s="167"/>
      <c r="G3" s="169" t="s">
        <v>108</v>
      </c>
      <c r="H3" s="169"/>
      <c r="I3" s="169"/>
      <c r="J3" s="170"/>
      <c r="K3" s="183" t="s">
        <v>109</v>
      </c>
      <c r="L3" s="183"/>
      <c r="M3" s="183"/>
      <c r="N3" s="167" t="s">
        <v>110</v>
      </c>
      <c r="O3" s="167"/>
      <c r="P3" s="167"/>
      <c r="Q3" s="169" t="s">
        <v>111</v>
      </c>
      <c r="R3" s="169"/>
      <c r="S3" s="169"/>
    </row>
    <row r="4" spans="1:19" s="84" customFormat="1" ht="15.75" customHeight="1">
      <c r="A4" s="24" t="s">
        <v>8</v>
      </c>
      <c r="B4" s="29" t="s">
        <v>83</v>
      </c>
      <c r="C4" s="29" t="s">
        <v>93</v>
      </c>
      <c r="D4" s="172" t="s">
        <v>83</v>
      </c>
      <c r="E4" s="63" t="s">
        <v>93</v>
      </c>
      <c r="F4" s="24"/>
      <c r="G4" s="172" t="s">
        <v>83</v>
      </c>
      <c r="H4" s="59" t="s">
        <v>93</v>
      </c>
      <c r="I4" s="132"/>
      <c r="J4" s="170"/>
      <c r="K4" s="29" t="s">
        <v>83</v>
      </c>
      <c r="L4" s="63" t="s">
        <v>93</v>
      </c>
      <c r="M4" s="24"/>
      <c r="N4" s="173" t="s">
        <v>83</v>
      </c>
      <c r="O4" s="65" t="s">
        <v>93</v>
      </c>
      <c r="P4" s="24"/>
      <c r="Q4" s="173" t="s">
        <v>83</v>
      </c>
      <c r="R4" s="65" t="s">
        <v>93</v>
      </c>
      <c r="S4" s="132"/>
    </row>
    <row r="5" spans="1:19" s="84" customFormat="1" ht="15.75" customHeight="1">
      <c r="A5" s="24" t="s">
        <v>17</v>
      </c>
      <c r="B5" s="29"/>
      <c r="C5" s="29"/>
      <c r="D5" s="172"/>
      <c r="E5" s="24"/>
      <c r="F5" s="176"/>
      <c r="G5" s="172"/>
      <c r="H5" s="177"/>
      <c r="I5" s="178"/>
      <c r="J5" s="20"/>
      <c r="K5" s="29"/>
      <c r="L5" s="24"/>
      <c r="M5" s="176"/>
      <c r="N5" s="175"/>
      <c r="O5" s="24"/>
      <c r="P5" s="176"/>
      <c r="Q5" s="175"/>
      <c r="R5" s="24"/>
      <c r="S5" s="178"/>
    </row>
    <row r="6" spans="1:96" s="184" customFormat="1" ht="15.75" customHeight="1">
      <c r="A6" s="32" t="s">
        <v>23</v>
      </c>
      <c r="B6" s="35" t="s">
        <v>71</v>
      </c>
      <c r="C6" s="35" t="s">
        <v>85</v>
      </c>
      <c r="D6" s="179" t="s">
        <v>71</v>
      </c>
      <c r="E6" s="32" t="s">
        <v>94</v>
      </c>
      <c r="F6" s="145" t="s">
        <v>95</v>
      </c>
      <c r="G6" s="179" t="s">
        <v>71</v>
      </c>
      <c r="H6" s="145" t="s">
        <v>94</v>
      </c>
      <c r="I6" s="139" t="s">
        <v>95</v>
      </c>
      <c r="J6" s="170"/>
      <c r="K6" s="35" t="s">
        <v>71</v>
      </c>
      <c r="L6" s="32" t="s">
        <v>94</v>
      </c>
      <c r="M6" s="145" t="s">
        <v>95</v>
      </c>
      <c r="N6" s="180" t="s">
        <v>71</v>
      </c>
      <c r="O6" s="32" t="s">
        <v>94</v>
      </c>
      <c r="P6" s="145" t="s">
        <v>95</v>
      </c>
      <c r="Q6" s="180" t="s">
        <v>71</v>
      </c>
      <c r="R6" s="32" t="s">
        <v>94</v>
      </c>
      <c r="S6" s="139" t="s">
        <v>95</v>
      </c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</row>
    <row r="7" spans="1:19" s="166" customFormat="1" ht="41.25" customHeight="1">
      <c r="A7" s="24">
        <v>2003</v>
      </c>
      <c r="B7" s="37">
        <f>SUM(D7,G7,K7,N7,Q7)</f>
        <v>80</v>
      </c>
      <c r="C7" s="37">
        <f>SUM(E7,H7,L7,O7,R7)</f>
        <v>176</v>
      </c>
      <c r="D7" s="37" t="s">
        <v>30</v>
      </c>
      <c r="E7" s="37" t="s">
        <v>30</v>
      </c>
      <c r="F7" s="37" t="s">
        <v>30</v>
      </c>
      <c r="G7" s="37">
        <v>1</v>
      </c>
      <c r="H7" s="37">
        <v>2</v>
      </c>
      <c r="I7" s="37">
        <v>100</v>
      </c>
      <c r="J7" s="37"/>
      <c r="K7" s="37">
        <v>20</v>
      </c>
      <c r="L7" s="37">
        <v>85</v>
      </c>
      <c r="M7" s="37">
        <v>425</v>
      </c>
      <c r="N7" s="37">
        <v>45</v>
      </c>
      <c r="O7" s="37">
        <v>72</v>
      </c>
      <c r="P7" s="37">
        <v>85</v>
      </c>
      <c r="Q7" s="37">
        <v>14</v>
      </c>
      <c r="R7" s="37">
        <v>17</v>
      </c>
      <c r="S7" s="37">
        <v>121</v>
      </c>
    </row>
    <row r="8" spans="1:19" s="166" customFormat="1" ht="41.25" customHeight="1">
      <c r="A8" s="24">
        <v>2004</v>
      </c>
      <c r="B8" s="37">
        <f>SUM(D8,G8,K8,N8,Q8)</f>
        <v>33</v>
      </c>
      <c r="C8" s="37">
        <f>SUM(E8,H8,L8,O8,R8)</f>
        <v>90</v>
      </c>
      <c r="D8" s="37" t="s">
        <v>30</v>
      </c>
      <c r="E8" s="37" t="s">
        <v>30</v>
      </c>
      <c r="F8" s="37" t="s">
        <v>30</v>
      </c>
      <c r="G8" s="37">
        <v>1</v>
      </c>
      <c r="H8" s="37">
        <v>1</v>
      </c>
      <c r="I8" s="37">
        <v>100</v>
      </c>
      <c r="J8" s="37"/>
      <c r="K8" s="37">
        <v>14</v>
      </c>
      <c r="L8" s="37">
        <v>61</v>
      </c>
      <c r="M8" s="37">
        <v>425</v>
      </c>
      <c r="N8" s="37">
        <v>7</v>
      </c>
      <c r="O8" s="37">
        <v>13</v>
      </c>
      <c r="P8" s="37">
        <v>85</v>
      </c>
      <c r="Q8" s="37">
        <v>11</v>
      </c>
      <c r="R8" s="37">
        <v>15</v>
      </c>
      <c r="S8" s="37">
        <v>121</v>
      </c>
    </row>
    <row r="9" spans="1:19" s="166" customFormat="1" ht="41.25" customHeight="1">
      <c r="A9" s="24">
        <v>2005</v>
      </c>
      <c r="B9" s="37">
        <v>24</v>
      </c>
      <c r="C9" s="37">
        <v>56</v>
      </c>
      <c r="D9" s="37" t="s">
        <v>30</v>
      </c>
      <c r="E9" s="37" t="s">
        <v>30</v>
      </c>
      <c r="F9" s="37" t="s">
        <v>30</v>
      </c>
      <c r="G9" s="37">
        <v>1</v>
      </c>
      <c r="H9" s="37">
        <v>1</v>
      </c>
      <c r="I9" s="37">
        <v>100</v>
      </c>
      <c r="J9" s="37"/>
      <c r="K9" s="37">
        <v>10</v>
      </c>
      <c r="L9" s="37">
        <v>41</v>
      </c>
      <c r="M9" s="37">
        <v>420</v>
      </c>
      <c r="N9" s="37">
        <v>3</v>
      </c>
      <c r="O9" s="37">
        <v>2</v>
      </c>
      <c r="P9" s="37">
        <v>85</v>
      </c>
      <c r="Q9" s="37">
        <v>10</v>
      </c>
      <c r="R9" s="37">
        <v>12</v>
      </c>
      <c r="S9" s="37">
        <v>121</v>
      </c>
    </row>
    <row r="10" spans="1:19" s="166" customFormat="1" ht="41.25" customHeight="1">
      <c r="A10" s="24">
        <v>2006</v>
      </c>
      <c r="B10" s="37">
        <v>38</v>
      </c>
      <c r="C10" s="37">
        <v>91</v>
      </c>
      <c r="D10" s="37" t="s">
        <v>30</v>
      </c>
      <c r="E10" s="37" t="s">
        <v>30</v>
      </c>
      <c r="F10" s="37" t="s">
        <v>30</v>
      </c>
      <c r="G10" s="37">
        <v>0.5</v>
      </c>
      <c r="H10" s="37">
        <v>0.5</v>
      </c>
      <c r="I10" s="37">
        <v>100</v>
      </c>
      <c r="J10" s="37"/>
      <c r="K10" s="37">
        <v>15.9</v>
      </c>
      <c r="L10" s="37">
        <v>66.78</v>
      </c>
      <c r="M10" s="37">
        <v>420</v>
      </c>
      <c r="N10" s="37" t="s">
        <v>30</v>
      </c>
      <c r="O10" s="37" t="s">
        <v>30</v>
      </c>
      <c r="P10" s="37" t="s">
        <v>30</v>
      </c>
      <c r="Q10" s="37">
        <v>20.3</v>
      </c>
      <c r="R10" s="37">
        <v>24.563</v>
      </c>
      <c r="S10" s="37">
        <v>121</v>
      </c>
    </row>
    <row r="11" spans="1:19" s="166" customFormat="1" ht="41.25" customHeight="1">
      <c r="A11" s="39">
        <v>2007</v>
      </c>
      <c r="B11" s="40">
        <f>SUM(B12:B18)</f>
        <v>14.2</v>
      </c>
      <c r="C11" s="40">
        <f>SUM(C12:C18)</f>
        <v>46.4</v>
      </c>
      <c r="D11" s="37" t="s">
        <v>30</v>
      </c>
      <c r="E11" s="37" t="s">
        <v>30</v>
      </c>
      <c r="F11" s="37" t="s">
        <v>30</v>
      </c>
      <c r="G11" s="37" t="s">
        <v>30</v>
      </c>
      <c r="H11" s="37" t="s">
        <v>30</v>
      </c>
      <c r="I11" s="37" t="s">
        <v>30</v>
      </c>
      <c r="J11" s="40"/>
      <c r="K11" s="40">
        <f>SUM(K12:K18)</f>
        <v>14.2</v>
      </c>
      <c r="L11" s="40">
        <f>SUM(L12:L18)</f>
        <v>46.4</v>
      </c>
      <c r="M11" s="40">
        <v>355</v>
      </c>
      <c r="N11" s="37" t="s">
        <v>30</v>
      </c>
      <c r="O11" s="37" t="s">
        <v>30</v>
      </c>
      <c r="P11" s="37" t="s">
        <v>30</v>
      </c>
      <c r="Q11" s="37" t="s">
        <v>30</v>
      </c>
      <c r="R11" s="37" t="s">
        <v>30</v>
      </c>
      <c r="S11" s="37" t="s">
        <v>30</v>
      </c>
    </row>
    <row r="12" spans="1:19" s="166" customFormat="1" ht="41.25" customHeight="1">
      <c r="A12" s="43" t="s">
        <v>31</v>
      </c>
      <c r="B12" s="37">
        <f>SUM(D12,G12,K12,N12,Q12)</f>
        <v>8</v>
      </c>
      <c r="C12" s="37">
        <f>SUM(E12,H12,L12,O12,R12)</f>
        <v>20</v>
      </c>
      <c r="D12" s="37" t="s">
        <v>30</v>
      </c>
      <c r="E12" s="37" t="s">
        <v>30</v>
      </c>
      <c r="F12" s="37" t="s">
        <v>30</v>
      </c>
      <c r="G12" s="37" t="s">
        <v>30</v>
      </c>
      <c r="H12" s="37" t="s">
        <v>30</v>
      </c>
      <c r="I12" s="37" t="s">
        <v>30</v>
      </c>
      <c r="J12" s="37"/>
      <c r="K12" s="37">
        <v>8</v>
      </c>
      <c r="L12" s="37">
        <v>20</v>
      </c>
      <c r="M12" s="37">
        <v>355</v>
      </c>
      <c r="N12" s="37" t="s">
        <v>30</v>
      </c>
      <c r="O12" s="37" t="s">
        <v>30</v>
      </c>
      <c r="P12" s="37" t="s">
        <v>30</v>
      </c>
      <c r="Q12" s="37" t="s">
        <v>30</v>
      </c>
      <c r="R12" s="37" t="s">
        <v>30</v>
      </c>
      <c r="S12" s="37" t="s">
        <v>30</v>
      </c>
    </row>
    <row r="13" spans="1:19" s="166" customFormat="1" ht="41.25" customHeight="1">
      <c r="A13" s="43" t="s">
        <v>32</v>
      </c>
      <c r="B13" s="37" t="s">
        <v>30</v>
      </c>
      <c r="C13" s="37" t="s">
        <v>30</v>
      </c>
      <c r="D13" s="37" t="s">
        <v>30</v>
      </c>
      <c r="E13" s="37" t="s">
        <v>30</v>
      </c>
      <c r="F13" s="37" t="s">
        <v>30</v>
      </c>
      <c r="G13" s="37" t="s">
        <v>30</v>
      </c>
      <c r="H13" s="37" t="s">
        <v>30</v>
      </c>
      <c r="I13" s="37" t="s">
        <v>30</v>
      </c>
      <c r="J13" s="37"/>
      <c r="K13" s="37" t="s">
        <v>30</v>
      </c>
      <c r="L13" s="37" t="s">
        <v>30</v>
      </c>
      <c r="M13" s="37" t="s">
        <v>30</v>
      </c>
      <c r="N13" s="37" t="s">
        <v>30</v>
      </c>
      <c r="O13" s="37" t="s">
        <v>30</v>
      </c>
      <c r="P13" s="37" t="s">
        <v>30</v>
      </c>
      <c r="Q13" s="37" t="s">
        <v>30</v>
      </c>
      <c r="R13" s="37" t="s">
        <v>30</v>
      </c>
      <c r="S13" s="37" t="s">
        <v>30</v>
      </c>
    </row>
    <row r="14" spans="1:19" s="166" customFormat="1" ht="41.25" customHeight="1">
      <c r="A14" s="43" t="s">
        <v>33</v>
      </c>
      <c r="B14" s="37" t="s">
        <v>30</v>
      </c>
      <c r="C14" s="37" t="s">
        <v>30</v>
      </c>
      <c r="D14" s="37" t="s">
        <v>30</v>
      </c>
      <c r="E14" s="37" t="s">
        <v>30</v>
      </c>
      <c r="F14" s="37" t="s">
        <v>30</v>
      </c>
      <c r="G14" s="37" t="s">
        <v>30</v>
      </c>
      <c r="H14" s="37" t="s">
        <v>30</v>
      </c>
      <c r="I14" s="37" t="s">
        <v>30</v>
      </c>
      <c r="J14" s="37"/>
      <c r="K14" s="37" t="s">
        <v>30</v>
      </c>
      <c r="L14" s="37" t="s">
        <v>30</v>
      </c>
      <c r="M14" s="37" t="s">
        <v>30</v>
      </c>
      <c r="N14" s="37" t="s">
        <v>30</v>
      </c>
      <c r="O14" s="37" t="s">
        <v>30</v>
      </c>
      <c r="P14" s="37" t="s">
        <v>30</v>
      </c>
      <c r="Q14" s="37" t="s">
        <v>30</v>
      </c>
      <c r="R14" s="37" t="s">
        <v>30</v>
      </c>
      <c r="S14" s="37" t="s">
        <v>30</v>
      </c>
    </row>
    <row r="15" spans="1:19" s="166" customFormat="1" ht="41.25" customHeight="1">
      <c r="A15" s="43" t="s">
        <v>34</v>
      </c>
      <c r="B15" s="37" t="s">
        <v>30</v>
      </c>
      <c r="C15" s="37" t="s">
        <v>30</v>
      </c>
      <c r="D15" s="37" t="s">
        <v>30</v>
      </c>
      <c r="E15" s="37" t="s">
        <v>30</v>
      </c>
      <c r="F15" s="37" t="s">
        <v>30</v>
      </c>
      <c r="G15" s="37" t="s">
        <v>30</v>
      </c>
      <c r="H15" s="37" t="s">
        <v>30</v>
      </c>
      <c r="I15" s="37" t="s">
        <v>30</v>
      </c>
      <c r="J15" s="40"/>
      <c r="K15" s="37" t="s">
        <v>30</v>
      </c>
      <c r="L15" s="37" t="s">
        <v>30</v>
      </c>
      <c r="M15" s="37" t="s">
        <v>30</v>
      </c>
      <c r="N15" s="37" t="s">
        <v>30</v>
      </c>
      <c r="O15" s="37" t="s">
        <v>30</v>
      </c>
      <c r="P15" s="37" t="s">
        <v>30</v>
      </c>
      <c r="Q15" s="37" t="s">
        <v>30</v>
      </c>
      <c r="R15" s="37" t="s">
        <v>30</v>
      </c>
      <c r="S15" s="37" t="s">
        <v>30</v>
      </c>
    </row>
    <row r="16" spans="1:19" ht="41.25" customHeight="1">
      <c r="A16" s="43" t="s">
        <v>35</v>
      </c>
      <c r="B16" s="37" t="s">
        <v>30</v>
      </c>
      <c r="C16" s="37">
        <f>SUM(E16,H16,L16,O16,R16)</f>
        <v>0.8</v>
      </c>
      <c r="D16" s="37" t="s">
        <v>30</v>
      </c>
      <c r="E16" s="37" t="s">
        <v>30</v>
      </c>
      <c r="F16" s="37" t="s">
        <v>30</v>
      </c>
      <c r="G16" s="37" t="s">
        <v>30</v>
      </c>
      <c r="H16" s="37" t="s">
        <v>30</v>
      </c>
      <c r="I16" s="37" t="s">
        <v>30</v>
      </c>
      <c r="J16" s="37"/>
      <c r="K16" s="37" t="s">
        <v>30</v>
      </c>
      <c r="L16" s="37">
        <v>0.8</v>
      </c>
      <c r="M16" s="37">
        <v>355</v>
      </c>
      <c r="N16" s="37" t="s">
        <v>30</v>
      </c>
      <c r="O16" s="37" t="s">
        <v>30</v>
      </c>
      <c r="P16" s="37" t="s">
        <v>30</v>
      </c>
      <c r="Q16" s="37" t="s">
        <v>30</v>
      </c>
      <c r="R16" s="37" t="s">
        <v>30</v>
      </c>
      <c r="S16" s="37" t="s">
        <v>30</v>
      </c>
    </row>
    <row r="17" spans="1:19" ht="41.25" customHeight="1">
      <c r="A17" s="43" t="s">
        <v>36</v>
      </c>
      <c r="B17" s="37">
        <f>SUM(D17,G17,K17,N17,Q17)</f>
        <v>2.7</v>
      </c>
      <c r="C17" s="37">
        <f>SUM(E17,H17,L17,O17,R17)</f>
        <v>11.6</v>
      </c>
      <c r="D17" s="37" t="s">
        <v>30</v>
      </c>
      <c r="E17" s="37" t="s">
        <v>30</v>
      </c>
      <c r="F17" s="37" t="s">
        <v>30</v>
      </c>
      <c r="G17" s="37" t="s">
        <v>30</v>
      </c>
      <c r="H17" s="37" t="s">
        <v>30</v>
      </c>
      <c r="I17" s="37" t="s">
        <v>30</v>
      </c>
      <c r="J17" s="37"/>
      <c r="K17" s="37">
        <v>2.7</v>
      </c>
      <c r="L17" s="37">
        <v>11.6</v>
      </c>
      <c r="M17" s="37">
        <v>355</v>
      </c>
      <c r="N17" s="37" t="s">
        <v>30</v>
      </c>
      <c r="O17" s="37" t="s">
        <v>30</v>
      </c>
      <c r="P17" s="37" t="s">
        <v>30</v>
      </c>
      <c r="Q17" s="37" t="s">
        <v>30</v>
      </c>
      <c r="R17" s="37" t="s">
        <v>30</v>
      </c>
      <c r="S17" s="37" t="s">
        <v>30</v>
      </c>
    </row>
    <row r="18" spans="1:19" ht="41.25" customHeight="1">
      <c r="A18" s="44" t="s">
        <v>37</v>
      </c>
      <c r="B18" s="46">
        <f>SUM(D18,G18,K18,N18,Q18)</f>
        <v>3.5</v>
      </c>
      <c r="C18" s="46">
        <f>SUM(E18,H18,L18,O18,R18)</f>
        <v>14</v>
      </c>
      <c r="D18" s="46" t="s">
        <v>30</v>
      </c>
      <c r="E18" s="46" t="s">
        <v>30</v>
      </c>
      <c r="F18" s="46" t="s">
        <v>30</v>
      </c>
      <c r="G18" s="46" t="s">
        <v>30</v>
      </c>
      <c r="H18" s="46" t="s">
        <v>30</v>
      </c>
      <c r="I18" s="46" t="s">
        <v>30</v>
      </c>
      <c r="J18" s="37"/>
      <c r="K18" s="46">
        <v>3.5</v>
      </c>
      <c r="L18" s="46">
        <v>14</v>
      </c>
      <c r="M18" s="46">
        <v>355</v>
      </c>
      <c r="N18" s="46" t="s">
        <v>30</v>
      </c>
      <c r="O18" s="46" t="s">
        <v>30</v>
      </c>
      <c r="P18" s="46" t="s">
        <v>30</v>
      </c>
      <c r="Q18" s="46" t="s">
        <v>30</v>
      </c>
      <c r="R18" s="46" t="s">
        <v>30</v>
      </c>
      <c r="S18" s="46" t="s">
        <v>30</v>
      </c>
    </row>
    <row r="19" ht="13.5">
      <c r="A19" s="116" t="s">
        <v>38</v>
      </c>
    </row>
  </sheetData>
  <mergeCells count="8">
    <mergeCell ref="A1:I1"/>
    <mergeCell ref="K1:S1"/>
    <mergeCell ref="B3:C3"/>
    <mergeCell ref="D3:F3"/>
    <mergeCell ref="G3:I3"/>
    <mergeCell ref="K3:M3"/>
    <mergeCell ref="N3:P3"/>
    <mergeCell ref="Q3:S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G1">
      <selection activeCell="C18" sqref="C18"/>
    </sheetView>
  </sheetViews>
  <sheetFormatPr defaultColWidth="8.88671875" defaultRowHeight="13.5"/>
  <cols>
    <col min="1" max="1" width="14.5546875" style="155" customWidth="1"/>
    <col min="2" max="5" width="9.21484375" style="2" customWidth="1"/>
    <col min="6" max="6" width="9.21484375" style="156" customWidth="1"/>
    <col min="7" max="7" width="9.21484375" style="2" customWidth="1"/>
    <col min="8" max="8" width="9.21484375" style="156" customWidth="1"/>
    <col min="9" max="9" width="2.77734375" style="185" customWidth="1"/>
    <col min="10" max="13" width="9.6640625" style="156" customWidth="1"/>
    <col min="14" max="15" width="9.6640625" style="2" customWidth="1"/>
    <col min="16" max="16" width="9.6640625" style="156" customWidth="1"/>
    <col min="17" max="16384" width="8.88671875" style="159" customWidth="1"/>
  </cols>
  <sheetData>
    <row r="1" spans="1:26" s="162" customFormat="1" ht="4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6"/>
      <c r="J1" s="7" t="s">
        <v>113</v>
      </c>
      <c r="K1" s="7"/>
      <c r="L1" s="7"/>
      <c r="M1" s="7"/>
      <c r="N1" s="7"/>
      <c r="O1" s="7"/>
      <c r="P1" s="7"/>
      <c r="Z1" s="159"/>
    </row>
    <row r="2" spans="1:16" s="166" customFormat="1" ht="25.5" customHeight="1">
      <c r="A2" s="125" t="s">
        <v>88</v>
      </c>
      <c r="B2" s="11"/>
      <c r="C2" s="11"/>
      <c r="D2" s="11"/>
      <c r="E2" s="11"/>
      <c r="F2" s="163"/>
      <c r="G2" s="11"/>
      <c r="H2" s="163"/>
      <c r="I2" s="84"/>
      <c r="J2" s="163"/>
      <c r="K2" s="163"/>
      <c r="L2" s="163"/>
      <c r="M2" s="163"/>
      <c r="N2" s="11"/>
      <c r="O2" s="11"/>
      <c r="P2" s="92" t="s">
        <v>76</v>
      </c>
    </row>
    <row r="3" spans="1:16" s="84" customFormat="1" ht="16.5" customHeight="1">
      <c r="A3" s="17" t="s">
        <v>4</v>
      </c>
      <c r="B3" s="130" t="s">
        <v>99</v>
      </c>
      <c r="C3" s="130"/>
      <c r="D3" s="130" t="s">
        <v>114</v>
      </c>
      <c r="E3" s="130"/>
      <c r="F3" s="130"/>
      <c r="G3" s="19" t="s">
        <v>115</v>
      </c>
      <c r="H3" s="19"/>
      <c r="I3" s="170"/>
      <c r="J3" s="183" t="s">
        <v>116</v>
      </c>
      <c r="K3" s="167" t="s">
        <v>117</v>
      </c>
      <c r="L3" s="167"/>
      <c r="M3" s="167"/>
      <c r="N3" s="19" t="s">
        <v>118</v>
      </c>
      <c r="O3" s="19"/>
      <c r="P3" s="19"/>
    </row>
    <row r="4" spans="1:16" s="84" customFormat="1" ht="15.75" customHeight="1">
      <c r="A4" s="24" t="s">
        <v>8</v>
      </c>
      <c r="B4" s="25" t="s">
        <v>83</v>
      </c>
      <c r="C4" s="29" t="s">
        <v>84</v>
      </c>
      <c r="D4" s="29" t="s">
        <v>83</v>
      </c>
      <c r="E4" s="63" t="s">
        <v>93</v>
      </c>
      <c r="F4" s="24"/>
      <c r="G4" s="25" t="s">
        <v>83</v>
      </c>
      <c r="H4" s="59" t="s">
        <v>93</v>
      </c>
      <c r="I4" s="59"/>
      <c r="J4" s="24"/>
      <c r="K4" s="172" t="s">
        <v>119</v>
      </c>
      <c r="L4" s="63" t="s">
        <v>93</v>
      </c>
      <c r="M4" s="24"/>
      <c r="N4" s="25" t="s">
        <v>83</v>
      </c>
      <c r="O4" s="59" t="s">
        <v>93</v>
      </c>
      <c r="P4" s="132"/>
    </row>
    <row r="5" spans="1:16" s="84" customFormat="1" ht="15.75" customHeight="1">
      <c r="A5" s="24" t="s">
        <v>17</v>
      </c>
      <c r="B5" s="28"/>
      <c r="C5" s="29"/>
      <c r="D5" s="29"/>
      <c r="E5" s="24"/>
      <c r="F5" s="176"/>
      <c r="G5" s="29"/>
      <c r="H5" s="136"/>
      <c r="I5" s="132"/>
      <c r="J5" s="186"/>
      <c r="K5" s="172"/>
      <c r="L5" s="177"/>
      <c r="M5" s="176"/>
      <c r="N5" s="28"/>
      <c r="O5" s="24"/>
      <c r="P5" s="178"/>
    </row>
    <row r="6" spans="1:256" s="84" customFormat="1" ht="15.75" customHeight="1">
      <c r="A6" s="32" t="s">
        <v>23</v>
      </c>
      <c r="B6" s="34" t="s">
        <v>71</v>
      </c>
      <c r="C6" s="35" t="s">
        <v>85</v>
      </c>
      <c r="D6" s="35" t="s">
        <v>71</v>
      </c>
      <c r="E6" s="32" t="s">
        <v>94</v>
      </c>
      <c r="F6" s="145" t="s">
        <v>95</v>
      </c>
      <c r="G6" s="35" t="s">
        <v>71</v>
      </c>
      <c r="H6" s="139" t="s">
        <v>94</v>
      </c>
      <c r="I6" s="132"/>
      <c r="J6" s="32" t="s">
        <v>95</v>
      </c>
      <c r="K6" s="179" t="s">
        <v>71</v>
      </c>
      <c r="L6" s="145" t="s">
        <v>94</v>
      </c>
      <c r="M6" s="145" t="s">
        <v>95</v>
      </c>
      <c r="N6" s="34" t="s">
        <v>71</v>
      </c>
      <c r="O6" s="32" t="s">
        <v>94</v>
      </c>
      <c r="P6" s="139" t="s">
        <v>95</v>
      </c>
      <c r="IQ6" s="184"/>
      <c r="IR6" s="184"/>
      <c r="IS6" s="184"/>
      <c r="IT6" s="184"/>
      <c r="IU6" s="184"/>
      <c r="IV6" s="184"/>
    </row>
    <row r="7" spans="1:16" s="166" customFormat="1" ht="42" customHeight="1">
      <c r="A7" s="24">
        <v>2003</v>
      </c>
      <c r="B7" s="37">
        <f>SUM(D7,G7,K7,N7)</f>
        <v>321</v>
      </c>
      <c r="C7" s="37">
        <f>SUM(E7,H7,L7,O7)</f>
        <v>378</v>
      </c>
      <c r="D7" s="37">
        <v>135</v>
      </c>
      <c r="E7" s="37">
        <v>189</v>
      </c>
      <c r="F7" s="37">
        <v>140</v>
      </c>
      <c r="G7" s="37">
        <v>147</v>
      </c>
      <c r="H7" s="37">
        <v>147</v>
      </c>
      <c r="I7" s="37"/>
      <c r="J7" s="37">
        <v>100</v>
      </c>
      <c r="K7" s="37">
        <v>6</v>
      </c>
      <c r="L7" s="37">
        <v>1</v>
      </c>
      <c r="M7" s="37">
        <v>145</v>
      </c>
      <c r="N7" s="37">
        <v>33</v>
      </c>
      <c r="O7" s="37">
        <v>41</v>
      </c>
      <c r="P7" s="37">
        <v>124</v>
      </c>
    </row>
    <row r="8" spans="1:16" s="166" customFormat="1" ht="42" customHeight="1">
      <c r="A8" s="24">
        <v>2004</v>
      </c>
      <c r="B8" s="37">
        <f>SUM(D8,G8,K8,N8)</f>
        <v>160</v>
      </c>
      <c r="C8" s="37">
        <f>SUM(E8,H8,L8,O8)</f>
        <v>262</v>
      </c>
      <c r="D8" s="37">
        <v>120</v>
      </c>
      <c r="E8" s="37">
        <v>214</v>
      </c>
      <c r="F8" s="37">
        <v>140</v>
      </c>
      <c r="G8" s="37">
        <v>23</v>
      </c>
      <c r="H8" s="37">
        <v>26</v>
      </c>
      <c r="I8" s="37"/>
      <c r="J8" s="37">
        <v>100</v>
      </c>
      <c r="K8" s="37">
        <v>3</v>
      </c>
      <c r="L8" s="37">
        <v>3</v>
      </c>
      <c r="M8" s="37">
        <v>145</v>
      </c>
      <c r="N8" s="37">
        <v>14</v>
      </c>
      <c r="O8" s="37">
        <v>19</v>
      </c>
      <c r="P8" s="37">
        <v>124</v>
      </c>
    </row>
    <row r="9" spans="1:16" s="166" customFormat="1" ht="42" customHeight="1">
      <c r="A9" s="24">
        <v>2005</v>
      </c>
      <c r="B9" s="37">
        <v>133</v>
      </c>
      <c r="C9" s="37">
        <v>176</v>
      </c>
      <c r="D9" s="37">
        <v>100</v>
      </c>
      <c r="E9" s="37">
        <v>140</v>
      </c>
      <c r="F9" s="37">
        <v>140</v>
      </c>
      <c r="G9" s="37">
        <v>20</v>
      </c>
      <c r="H9" s="37">
        <v>20</v>
      </c>
      <c r="I9" s="37"/>
      <c r="J9" s="37">
        <v>100</v>
      </c>
      <c r="K9" s="37">
        <v>3</v>
      </c>
      <c r="L9" s="37">
        <v>4</v>
      </c>
      <c r="M9" s="37">
        <v>145</v>
      </c>
      <c r="N9" s="37">
        <v>10</v>
      </c>
      <c r="O9" s="37">
        <v>12</v>
      </c>
      <c r="P9" s="37">
        <v>124</v>
      </c>
    </row>
    <row r="10" spans="1:16" s="166" customFormat="1" ht="42" customHeight="1">
      <c r="A10" s="24">
        <v>2006</v>
      </c>
      <c r="B10" s="37">
        <v>129.8</v>
      </c>
      <c r="C10" s="37">
        <v>167.2</v>
      </c>
      <c r="D10" s="37">
        <v>106</v>
      </c>
      <c r="E10" s="37">
        <v>148.4</v>
      </c>
      <c r="F10" s="37">
        <v>700</v>
      </c>
      <c r="G10" s="37">
        <v>23.8</v>
      </c>
      <c r="H10" s="37">
        <v>18.8</v>
      </c>
      <c r="I10" s="37"/>
      <c r="J10" s="37">
        <v>500</v>
      </c>
      <c r="K10" s="37" t="s">
        <v>30</v>
      </c>
      <c r="L10" s="37" t="s">
        <v>30</v>
      </c>
      <c r="M10" s="37" t="s">
        <v>30</v>
      </c>
      <c r="N10" s="37" t="s">
        <v>30</v>
      </c>
      <c r="O10" s="37" t="s">
        <v>30</v>
      </c>
      <c r="P10" s="37" t="s">
        <v>30</v>
      </c>
    </row>
    <row r="11" spans="1:16" s="166" customFormat="1" ht="42" customHeight="1">
      <c r="A11" s="39">
        <v>2007</v>
      </c>
      <c r="B11" s="40">
        <f>SUM(B12:B18)</f>
        <v>49.85</v>
      </c>
      <c r="C11" s="40">
        <f aca="true" t="shared" si="0" ref="C11:O11">SUM(C12:C18)</f>
        <v>95.60000000000001</v>
      </c>
      <c r="D11" s="40">
        <f t="shared" si="0"/>
        <v>32.25</v>
      </c>
      <c r="E11" s="40">
        <f t="shared" si="0"/>
        <v>64.60000000000001</v>
      </c>
      <c r="F11" s="40">
        <v>200</v>
      </c>
      <c r="G11" s="40">
        <f t="shared" si="0"/>
        <v>9.6</v>
      </c>
      <c r="H11" s="40">
        <f t="shared" si="0"/>
        <v>12.4</v>
      </c>
      <c r="I11" s="40"/>
      <c r="J11" s="40">
        <v>123</v>
      </c>
      <c r="K11" s="37" t="s">
        <v>30</v>
      </c>
      <c r="L11" s="37" t="s">
        <v>30</v>
      </c>
      <c r="M11" s="37" t="s">
        <v>30</v>
      </c>
      <c r="N11" s="40">
        <f t="shared" si="0"/>
        <v>8</v>
      </c>
      <c r="O11" s="40">
        <f t="shared" si="0"/>
        <v>18.6</v>
      </c>
      <c r="P11" s="40">
        <v>210</v>
      </c>
    </row>
    <row r="12" spans="1:16" s="166" customFormat="1" ht="42" customHeight="1">
      <c r="A12" s="43" t="s">
        <v>31</v>
      </c>
      <c r="B12" s="37">
        <f aca="true" t="shared" si="1" ref="B12:C18">SUM(D12,G12,K12,N12)</f>
        <v>6.6</v>
      </c>
      <c r="C12" s="37">
        <f t="shared" si="1"/>
        <v>10.2</v>
      </c>
      <c r="D12" s="37">
        <v>2.1</v>
      </c>
      <c r="E12" s="37">
        <v>4.2</v>
      </c>
      <c r="F12" s="37">
        <v>200</v>
      </c>
      <c r="G12" s="37">
        <v>2.5</v>
      </c>
      <c r="H12" s="37">
        <v>3</v>
      </c>
      <c r="I12" s="37"/>
      <c r="J12" s="37">
        <v>123</v>
      </c>
      <c r="K12" s="37" t="s">
        <v>30</v>
      </c>
      <c r="L12" s="37" t="s">
        <v>30</v>
      </c>
      <c r="M12" s="37" t="s">
        <v>30</v>
      </c>
      <c r="N12" s="37">
        <v>2</v>
      </c>
      <c r="O12" s="37">
        <v>3</v>
      </c>
      <c r="P12" s="37">
        <v>210</v>
      </c>
    </row>
    <row r="13" spans="1:16" s="166" customFormat="1" ht="42" customHeight="1">
      <c r="A13" s="43" t="s">
        <v>32</v>
      </c>
      <c r="B13" s="37">
        <f t="shared" si="1"/>
        <v>2.1</v>
      </c>
      <c r="C13" s="37">
        <f t="shared" si="1"/>
        <v>4.5</v>
      </c>
      <c r="D13" s="37">
        <v>1.1</v>
      </c>
      <c r="E13" s="37">
        <v>2.2</v>
      </c>
      <c r="F13" s="37">
        <v>200</v>
      </c>
      <c r="G13" s="37">
        <v>1</v>
      </c>
      <c r="H13" s="37">
        <v>1.7</v>
      </c>
      <c r="I13" s="37"/>
      <c r="J13" s="37">
        <v>123</v>
      </c>
      <c r="K13" s="37" t="s">
        <v>30</v>
      </c>
      <c r="L13" s="37" t="s">
        <v>30</v>
      </c>
      <c r="M13" s="37" t="s">
        <v>30</v>
      </c>
      <c r="N13" s="37" t="s">
        <v>30</v>
      </c>
      <c r="O13" s="37">
        <v>0.6</v>
      </c>
      <c r="P13" s="37">
        <v>210</v>
      </c>
    </row>
    <row r="14" spans="1:16" s="166" customFormat="1" ht="42" customHeight="1">
      <c r="A14" s="43" t="s">
        <v>33</v>
      </c>
      <c r="B14" s="37">
        <f t="shared" si="1"/>
        <v>23.6</v>
      </c>
      <c r="C14" s="37">
        <f t="shared" si="1"/>
        <v>47.2</v>
      </c>
      <c r="D14" s="37">
        <v>22.5</v>
      </c>
      <c r="E14" s="37">
        <v>45</v>
      </c>
      <c r="F14" s="37">
        <v>200</v>
      </c>
      <c r="G14" s="37">
        <v>1.1</v>
      </c>
      <c r="H14" s="37">
        <v>1.6</v>
      </c>
      <c r="I14" s="37"/>
      <c r="J14" s="37">
        <v>123</v>
      </c>
      <c r="K14" s="37" t="s">
        <v>30</v>
      </c>
      <c r="L14" s="37" t="s">
        <v>30</v>
      </c>
      <c r="M14" s="37" t="s">
        <v>30</v>
      </c>
      <c r="N14" s="37" t="s">
        <v>30</v>
      </c>
      <c r="O14" s="37">
        <v>0.6</v>
      </c>
      <c r="P14" s="37">
        <v>210</v>
      </c>
    </row>
    <row r="15" spans="1:16" s="181" customFormat="1" ht="42" customHeight="1">
      <c r="A15" s="43" t="s">
        <v>34</v>
      </c>
      <c r="B15" s="37">
        <f t="shared" si="1"/>
        <v>1.2</v>
      </c>
      <c r="C15" s="37">
        <f t="shared" si="1"/>
        <v>2.5</v>
      </c>
      <c r="D15" s="37">
        <v>1.2</v>
      </c>
      <c r="E15" s="37">
        <v>2.5</v>
      </c>
      <c r="F15" s="37">
        <v>200</v>
      </c>
      <c r="G15" s="37" t="s">
        <v>30</v>
      </c>
      <c r="H15" s="37" t="s">
        <v>30</v>
      </c>
      <c r="I15" s="40"/>
      <c r="J15" s="37">
        <v>123</v>
      </c>
      <c r="K15" s="37" t="s">
        <v>30</v>
      </c>
      <c r="L15" s="37" t="s">
        <v>30</v>
      </c>
      <c r="M15" s="37" t="s">
        <v>30</v>
      </c>
      <c r="N15" s="37" t="s">
        <v>30</v>
      </c>
      <c r="O15" s="37" t="s">
        <v>30</v>
      </c>
      <c r="P15" s="37">
        <v>210</v>
      </c>
    </row>
    <row r="16" spans="1:16" ht="42" customHeight="1">
      <c r="A16" s="43" t="s">
        <v>35</v>
      </c>
      <c r="B16" s="37">
        <f t="shared" si="1"/>
        <v>4.5</v>
      </c>
      <c r="C16" s="37">
        <f t="shared" si="1"/>
        <v>8.1</v>
      </c>
      <c r="D16" s="37">
        <v>3.5</v>
      </c>
      <c r="E16" s="37">
        <v>7</v>
      </c>
      <c r="F16" s="37">
        <v>200</v>
      </c>
      <c r="G16" s="37">
        <v>1</v>
      </c>
      <c r="H16" s="37">
        <v>1.1</v>
      </c>
      <c r="I16" s="37"/>
      <c r="J16" s="37">
        <v>123</v>
      </c>
      <c r="K16" s="37" t="s">
        <v>30</v>
      </c>
      <c r="L16" s="37" t="s">
        <v>30</v>
      </c>
      <c r="M16" s="37" t="s">
        <v>30</v>
      </c>
      <c r="N16" s="37" t="s">
        <v>30</v>
      </c>
      <c r="O16" s="37" t="s">
        <v>30</v>
      </c>
      <c r="P16" s="37">
        <v>210</v>
      </c>
    </row>
    <row r="17" spans="1:16" ht="42" customHeight="1">
      <c r="A17" s="43" t="s">
        <v>36</v>
      </c>
      <c r="B17" s="37">
        <f t="shared" si="1"/>
        <v>3.1</v>
      </c>
      <c r="C17" s="37">
        <f t="shared" si="1"/>
        <v>4.2</v>
      </c>
      <c r="D17" s="37">
        <v>1.1</v>
      </c>
      <c r="E17" s="37">
        <v>2.2</v>
      </c>
      <c r="F17" s="37">
        <v>200</v>
      </c>
      <c r="G17" s="37">
        <v>2</v>
      </c>
      <c r="H17" s="37">
        <v>2</v>
      </c>
      <c r="I17" s="37"/>
      <c r="J17" s="37">
        <v>123</v>
      </c>
      <c r="K17" s="37" t="s">
        <v>30</v>
      </c>
      <c r="L17" s="37" t="s">
        <v>30</v>
      </c>
      <c r="M17" s="37" t="s">
        <v>30</v>
      </c>
      <c r="N17" s="37" t="s">
        <v>30</v>
      </c>
      <c r="O17" s="37" t="s">
        <v>30</v>
      </c>
      <c r="P17" s="37">
        <v>210</v>
      </c>
    </row>
    <row r="18" spans="1:16" ht="42" customHeight="1">
      <c r="A18" s="44" t="s">
        <v>37</v>
      </c>
      <c r="B18" s="45">
        <f t="shared" si="1"/>
        <v>8.75</v>
      </c>
      <c r="C18" s="46">
        <f t="shared" si="1"/>
        <v>18.9</v>
      </c>
      <c r="D18" s="46">
        <v>0.75</v>
      </c>
      <c r="E18" s="46">
        <v>1.5</v>
      </c>
      <c r="F18" s="46">
        <v>200</v>
      </c>
      <c r="G18" s="46">
        <v>2</v>
      </c>
      <c r="H18" s="46">
        <v>3</v>
      </c>
      <c r="I18" s="37"/>
      <c r="J18" s="46">
        <v>123</v>
      </c>
      <c r="K18" s="46" t="s">
        <v>30</v>
      </c>
      <c r="L18" s="46" t="s">
        <v>30</v>
      </c>
      <c r="M18" s="46" t="s">
        <v>30</v>
      </c>
      <c r="N18" s="46">
        <v>6</v>
      </c>
      <c r="O18" s="46">
        <v>14.4</v>
      </c>
      <c r="P18" s="46">
        <v>210</v>
      </c>
    </row>
    <row r="19" ht="13.5">
      <c r="A19" s="116" t="s">
        <v>38</v>
      </c>
    </row>
  </sheetData>
  <mergeCells count="7">
    <mergeCell ref="A1:H1"/>
    <mergeCell ref="J1:P1"/>
    <mergeCell ref="B3:C3"/>
    <mergeCell ref="D3:F3"/>
    <mergeCell ref="G3:H3"/>
    <mergeCell ref="K3:M3"/>
    <mergeCell ref="N3:P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장순덕1</cp:lastModifiedBy>
  <cp:lastPrinted>2009-01-02T09:55:38Z</cp:lastPrinted>
  <dcterms:created xsi:type="dcterms:W3CDTF">1999-11-05T07:39:22Z</dcterms:created>
  <dcterms:modified xsi:type="dcterms:W3CDTF">2009-02-27T08:22:27Z</dcterms:modified>
  <cp:category/>
  <cp:version/>
  <cp:contentType/>
  <cp:contentStatus/>
</cp:coreProperties>
</file>